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A" sheetId="1" r:id="rId1"/>
  </sheets>
  <definedNames>
    <definedName name="Q">'A'!$A$337:$AG$422</definedName>
    <definedName name="QUARTER">'A'!$A$337:$AG$422</definedName>
  </definedNames>
  <calcPr fullCalcOnLoad="1"/>
</workbook>
</file>

<file path=xl/sharedStrings.xml><?xml version="1.0" encoding="utf-8"?>
<sst xmlns="http://schemas.openxmlformats.org/spreadsheetml/2006/main" count="82" uniqueCount="50">
  <si>
    <t>CAP.REC.</t>
  </si>
  <si>
    <t>ASSET COST</t>
  </si>
  <si>
    <t>RENT</t>
  </si>
  <si>
    <t>-</t>
  </si>
  <si>
    <t>COST</t>
  </si>
  <si>
    <t>SECURITY DEPOSIT</t>
  </si>
  <si>
    <t>DEPOSIT</t>
  </si>
  <si>
    <t>O/S</t>
  </si>
  <si>
    <t>CASE 1: RENTALS PAYABLE IN ARREARS</t>
  </si>
  <si>
    <t>LEASE MANAGEMENT FEE</t>
  </si>
  <si>
    <t>LEASE RENT PM/000</t>
  </si>
  <si>
    <t>NO. OF YEARS IN THE LEASE/HP</t>
  </si>
  <si>
    <t>NO. OF PAYMENTS EACH YEAR</t>
  </si>
  <si>
    <t>ACCOUNTING DEPRECIATION RATE</t>
  </si>
  <si>
    <t>PAYMENTS ASSUMED IN ADVANCE</t>
  </si>
  <si>
    <t>PRE-TAX IRR (FINANCIAL)</t>
  </si>
  <si>
    <t>PRE-TAX IRR (ACCOUNTING)</t>
  </si>
  <si>
    <t>LEASE CAPITAL RECOVERY COMPUTATION</t>
  </si>
  <si>
    <t>SECURITY</t>
  </si>
  <si>
    <t>FINANCE</t>
  </si>
  <si>
    <t>INVSTMNT</t>
  </si>
  <si>
    <t>TOTAL</t>
  </si>
  <si>
    <t>CFLOW</t>
  </si>
  <si>
    <t>CHARGE</t>
  </si>
  <si>
    <t>ACCOUNTS</t>
  </si>
  <si>
    <t>FINANCIAL</t>
  </si>
  <si>
    <t>CASE 2: RENTALS PAYABLE IN ADVANCE</t>
  </si>
  <si>
    <t>DEPRN</t>
  </si>
  <si>
    <t>Month</t>
  </si>
  <si>
    <t>total</t>
  </si>
  <si>
    <t>RENTALS IN ARREARS : RENTALS  PAYABLE monthly</t>
  </si>
  <si>
    <t>capital recovery then oustanding</t>
  </si>
  <si>
    <t xml:space="preserve">Computation of prepayment amount </t>
  </si>
  <si>
    <t>Discounting rate for prepayment</t>
  </si>
  <si>
    <t>Month of prepayment</t>
  </si>
  <si>
    <t>present value of rentals at reduced rate</t>
  </si>
  <si>
    <t>inherent penalty</t>
  </si>
  <si>
    <t>Discounting rate method</t>
  </si>
  <si>
    <t>Prepayment penalty method</t>
  </si>
  <si>
    <t>prepayment penalty</t>
  </si>
  <si>
    <t>penalty imposed</t>
  </si>
  <si>
    <t>total payment on prepayment</t>
  </si>
  <si>
    <t>Asset Cost</t>
  </si>
  <si>
    <t>Rentals (Monthly)</t>
  </si>
  <si>
    <t>Years in Lease</t>
  </si>
  <si>
    <t>Accounting IRR</t>
  </si>
  <si>
    <t>Lease Rentals</t>
  </si>
  <si>
    <t>Invest o/s</t>
  </si>
  <si>
    <t>Finance Charges</t>
  </si>
  <si>
    <t>Capital Recovery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</si>
</sst>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;;"/>
  </numFmts>
  <fonts count="42">
    <font>
      <sz val="12"/>
      <name val="Arial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.45"/>
      <color indexed="12"/>
      <name val="Arial"/>
      <family val="2"/>
    </font>
    <font>
      <u val="single"/>
      <sz val="10.45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4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4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1" fontId="0" fillId="2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33" borderId="7" applyNumberFormat="0" applyFont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1" fontId="0" fillId="2" borderId="0" xfId="0" applyNumberFormat="1" applyAlignment="1">
      <alignment/>
    </xf>
    <xf numFmtId="1" fontId="19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0" fontId="20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 wrapText="1"/>
    </xf>
    <xf numFmtId="1" fontId="20" fillId="0" borderId="0" xfId="0" applyNumberFormat="1" applyFont="1" applyFill="1" applyAlignment="1">
      <alignment horizontal="fill"/>
    </xf>
    <xf numFmtId="1" fontId="20" fillId="0" borderId="0" xfId="0" applyNumberFormat="1" applyFont="1" applyFill="1" applyAlignment="1" applyProtection="1">
      <alignment/>
      <protection locked="0"/>
    </xf>
    <xf numFmtId="10" fontId="20" fillId="0" borderId="0" xfId="0" applyNumberFormat="1" applyFont="1" applyFill="1" applyAlignment="1" applyProtection="1">
      <alignment/>
      <protection locked="0"/>
    </xf>
    <xf numFmtId="186" fontId="20" fillId="0" borderId="0" xfId="0" applyNumberFormat="1" applyFont="1" applyFill="1" applyAlignment="1" applyProtection="1">
      <alignment/>
      <protection locked="0"/>
    </xf>
    <xf numFmtId="186" fontId="20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2"/>
  <sheetViews>
    <sheetView tabSelected="1" showOutlineSymbols="0" zoomScale="87" zoomScaleNormal="87" zoomScalePageLayoutView="0" workbookViewId="0" topLeftCell="A61">
      <selection activeCell="A1" sqref="A1:E65"/>
    </sheetView>
  </sheetViews>
  <sheetFormatPr defaultColWidth="11.4453125" defaultRowHeight="15"/>
  <cols>
    <col min="1" max="1" width="10.21484375" style="2" customWidth="1"/>
    <col min="2" max="2" width="8.6640625" style="2" customWidth="1"/>
    <col min="3" max="3" width="9.4453125" style="2" customWidth="1"/>
    <col min="4" max="4" width="8.21484375" style="2" customWidth="1"/>
    <col min="5" max="5" width="8.5546875" style="2" customWidth="1"/>
    <col min="6" max="6" width="7.88671875" style="2" customWidth="1"/>
    <col min="7" max="7" width="7.99609375" style="2" customWidth="1"/>
    <col min="8" max="8" width="8.21484375" style="2" customWidth="1"/>
    <col min="9" max="16384" width="11.4453125" style="2" customWidth="1"/>
  </cols>
  <sheetData>
    <row r="1" spans="1:6" ht="12.75">
      <c r="A1" s="1" t="s">
        <v>32</v>
      </c>
      <c r="F1" s="3"/>
    </row>
    <row r="4" ht="12.75">
      <c r="A4" s="1" t="s">
        <v>30</v>
      </c>
    </row>
    <row r="5" spans="1:5" ht="12.75">
      <c r="A5" s="2" t="s">
        <v>42</v>
      </c>
      <c r="E5" s="2">
        <v>1000</v>
      </c>
    </row>
    <row r="6" spans="1:5" ht="12.75">
      <c r="A6" s="2" t="s">
        <v>43</v>
      </c>
      <c r="E6" s="4">
        <f>E5/(PV(E8/12,E7*12,-1))</f>
        <v>33.21430981285117</v>
      </c>
    </row>
    <row r="7" spans="1:5" ht="12.75">
      <c r="A7" s="2" t="s">
        <v>44</v>
      </c>
      <c r="E7" s="2">
        <v>3</v>
      </c>
    </row>
    <row r="8" spans="1:5" ht="12.75">
      <c r="A8" s="2" t="s">
        <v>45</v>
      </c>
      <c r="E8" s="3">
        <v>0.12</v>
      </c>
    </row>
    <row r="9" ht="12.75">
      <c r="E9" s="3"/>
    </row>
    <row r="10" spans="1:5" ht="12.75">
      <c r="A10" s="1" t="s">
        <v>37</v>
      </c>
      <c r="E10" s="3"/>
    </row>
    <row r="12" spans="1:5" ht="12.75">
      <c r="A12" s="2" t="s">
        <v>33</v>
      </c>
      <c r="E12" s="3">
        <v>0.1</v>
      </c>
    </row>
    <row r="13" spans="1:5" ht="12.75">
      <c r="A13" s="2" t="s">
        <v>34</v>
      </c>
      <c r="E13" s="2">
        <v>30</v>
      </c>
    </row>
    <row r="14" spans="1:5" ht="12.75">
      <c r="A14" s="2" t="s">
        <v>31</v>
      </c>
      <c r="E14" s="4">
        <f>VLOOKUP(E13,A27:E63,3)</f>
        <v>223.47233757685188</v>
      </c>
    </row>
    <row r="15" spans="1:5" ht="12.75">
      <c r="A15" s="2" t="s">
        <v>35</v>
      </c>
      <c r="E15" s="4">
        <f>PV(E12/12,E7*12-E13+1,-E6)</f>
        <v>224.93994953351105</v>
      </c>
    </row>
    <row r="16" spans="1:5" ht="12.75">
      <c r="A16" s="2" t="s">
        <v>36</v>
      </c>
      <c r="E16" s="4">
        <f>E15-E14</f>
        <v>1.4676119566591694</v>
      </c>
    </row>
    <row r="17" ht="12.75">
      <c r="E17" s="4"/>
    </row>
    <row r="18" spans="1:5" ht="12.75">
      <c r="A18" s="1" t="s">
        <v>38</v>
      </c>
      <c r="E18" s="4"/>
    </row>
    <row r="19" spans="1:5" ht="12.75">
      <c r="A19" s="2" t="s">
        <v>39</v>
      </c>
      <c r="E19" s="3">
        <v>0.02</v>
      </c>
    </row>
    <row r="20" spans="1:5" ht="12.75">
      <c r="A20" s="2" t="s">
        <v>40</v>
      </c>
      <c r="E20" s="4">
        <f>E19*E14</f>
        <v>4.4694467515370375</v>
      </c>
    </row>
    <row r="21" spans="1:5" ht="12.75">
      <c r="A21" s="2" t="s">
        <v>41</v>
      </c>
      <c r="E21" s="2">
        <f>E20+E14</f>
        <v>227.94178432838893</v>
      </c>
    </row>
    <row r="24" spans="1:5" ht="25.5">
      <c r="A24" s="5" t="s">
        <v>28</v>
      </c>
      <c r="B24" s="5" t="s">
        <v>46</v>
      </c>
      <c r="C24" s="5" t="s">
        <v>47</v>
      </c>
      <c r="D24" s="5" t="s">
        <v>48</v>
      </c>
      <c r="E24" s="5" t="s">
        <v>49</v>
      </c>
    </row>
    <row r="26" spans="1:2" ht="12.75">
      <c r="A26" s="3"/>
      <c r="B26" s="2">
        <v>-1000</v>
      </c>
    </row>
    <row r="27" spans="1:5" ht="12.75">
      <c r="A27" s="2">
        <v>1</v>
      </c>
      <c r="B27" s="4">
        <f>E6</f>
        <v>33.21430981285117</v>
      </c>
      <c r="C27" s="4">
        <f>E5</f>
        <v>1000</v>
      </c>
      <c r="D27" s="4">
        <f aca="true" t="shared" si="0" ref="D27:D62">C27*E$8/12</f>
        <v>10</v>
      </c>
      <c r="E27" s="4">
        <f aca="true" t="shared" si="1" ref="E27:E62">B27-D27</f>
        <v>23.21430981285117</v>
      </c>
    </row>
    <row r="28" spans="1:5" ht="12.75">
      <c r="A28" s="2">
        <v>2</v>
      </c>
      <c r="B28" s="4">
        <f aca="true" t="shared" si="2" ref="B28:B62">B27</f>
        <v>33.21430981285117</v>
      </c>
      <c r="C28" s="4">
        <f aca="true" t="shared" si="3" ref="C28:C62">C27-E27</f>
        <v>976.7856901871488</v>
      </c>
      <c r="D28" s="4">
        <f t="shared" si="0"/>
        <v>9.767856901871488</v>
      </c>
      <c r="E28" s="4">
        <f t="shared" si="1"/>
        <v>23.44645291097968</v>
      </c>
    </row>
    <row r="29" spans="1:5" ht="12.75">
      <c r="A29" s="2">
        <v>3</v>
      </c>
      <c r="B29" s="4">
        <f t="shared" si="2"/>
        <v>33.21430981285117</v>
      </c>
      <c r="C29" s="4">
        <f t="shared" si="3"/>
        <v>953.3392372761691</v>
      </c>
      <c r="D29" s="4">
        <f t="shared" si="0"/>
        <v>9.533392372761691</v>
      </c>
      <c r="E29" s="4">
        <f t="shared" si="1"/>
        <v>23.68091744008948</v>
      </c>
    </row>
    <row r="30" spans="1:5" ht="12.75">
      <c r="A30" s="2">
        <v>4</v>
      </c>
      <c r="B30" s="4">
        <f t="shared" si="2"/>
        <v>33.21430981285117</v>
      </c>
      <c r="C30" s="4">
        <f t="shared" si="3"/>
        <v>929.6583198360796</v>
      </c>
      <c r="D30" s="4">
        <f t="shared" si="0"/>
        <v>9.296583198360796</v>
      </c>
      <c r="E30" s="4">
        <f t="shared" si="1"/>
        <v>23.917726614490373</v>
      </c>
    </row>
    <row r="31" spans="1:5" ht="12.75">
      <c r="A31" s="2">
        <v>5</v>
      </c>
      <c r="B31" s="4">
        <f t="shared" si="2"/>
        <v>33.21430981285117</v>
      </c>
      <c r="C31" s="4">
        <f t="shared" si="3"/>
        <v>905.7405932215893</v>
      </c>
      <c r="D31" s="4">
        <f t="shared" si="0"/>
        <v>9.057405932215891</v>
      </c>
      <c r="E31" s="4">
        <f t="shared" si="1"/>
        <v>24.156903880635276</v>
      </c>
    </row>
    <row r="32" spans="1:5" ht="12.75">
      <c r="A32" s="2">
        <f aca="true" t="shared" si="4" ref="A32:A62">A31+1</f>
        <v>6</v>
      </c>
      <c r="B32" s="4">
        <f t="shared" si="2"/>
        <v>33.21430981285117</v>
      </c>
      <c r="C32" s="4">
        <f t="shared" si="3"/>
        <v>881.583689340954</v>
      </c>
      <c r="D32" s="4">
        <f t="shared" si="0"/>
        <v>8.815836893409541</v>
      </c>
      <c r="E32" s="4">
        <f t="shared" si="1"/>
        <v>24.39847291944163</v>
      </c>
    </row>
    <row r="33" spans="1:5" ht="12.75">
      <c r="A33" s="2">
        <f t="shared" si="4"/>
        <v>7</v>
      </c>
      <c r="B33" s="4">
        <f t="shared" si="2"/>
        <v>33.21430981285117</v>
      </c>
      <c r="C33" s="4">
        <f t="shared" si="3"/>
        <v>857.1852164215125</v>
      </c>
      <c r="D33" s="4">
        <f t="shared" si="0"/>
        <v>8.571852164215125</v>
      </c>
      <c r="E33" s="4">
        <f t="shared" si="1"/>
        <v>24.642457648636046</v>
      </c>
    </row>
    <row r="34" spans="1:5" ht="12.75">
      <c r="A34" s="2">
        <f t="shared" si="4"/>
        <v>8</v>
      </c>
      <c r="B34" s="4">
        <f t="shared" si="2"/>
        <v>33.21430981285117</v>
      </c>
      <c r="C34" s="4">
        <f t="shared" si="3"/>
        <v>832.5427587728764</v>
      </c>
      <c r="D34" s="4">
        <f t="shared" si="0"/>
        <v>8.325427587728763</v>
      </c>
      <c r="E34" s="4">
        <f t="shared" si="1"/>
        <v>24.88888222512241</v>
      </c>
    </row>
    <row r="35" spans="1:5" ht="12.75">
      <c r="A35" s="2">
        <f t="shared" si="4"/>
        <v>9</v>
      </c>
      <c r="B35" s="4">
        <f t="shared" si="2"/>
        <v>33.21430981285117</v>
      </c>
      <c r="C35" s="4">
        <f t="shared" si="3"/>
        <v>807.653876547754</v>
      </c>
      <c r="D35" s="4">
        <f t="shared" si="0"/>
        <v>8.076538765477538</v>
      </c>
      <c r="E35" s="4">
        <f t="shared" si="1"/>
        <v>25.137771047373633</v>
      </c>
    </row>
    <row r="36" spans="1:5" ht="12.75">
      <c r="A36" s="2">
        <f t="shared" si="4"/>
        <v>10</v>
      </c>
      <c r="B36" s="4">
        <f t="shared" si="2"/>
        <v>33.21430981285117</v>
      </c>
      <c r="C36" s="4">
        <f t="shared" si="3"/>
        <v>782.5161055003803</v>
      </c>
      <c r="D36" s="4">
        <f t="shared" si="0"/>
        <v>7.825161055003803</v>
      </c>
      <c r="E36" s="4">
        <f t="shared" si="1"/>
        <v>25.389148757847366</v>
      </c>
    </row>
    <row r="37" spans="1:5" ht="12.75">
      <c r="A37" s="2">
        <f t="shared" si="4"/>
        <v>11</v>
      </c>
      <c r="B37" s="4">
        <f t="shared" si="2"/>
        <v>33.21430981285117</v>
      </c>
      <c r="C37" s="4">
        <f t="shared" si="3"/>
        <v>757.1269567425329</v>
      </c>
      <c r="D37" s="4">
        <f t="shared" si="0"/>
        <v>7.571269567425329</v>
      </c>
      <c r="E37" s="4">
        <f t="shared" si="1"/>
        <v>25.64304024542584</v>
      </c>
    </row>
    <row r="38" spans="1:5" ht="12.75">
      <c r="A38" s="2">
        <f t="shared" si="4"/>
        <v>12</v>
      </c>
      <c r="B38" s="4">
        <f t="shared" si="2"/>
        <v>33.21430981285117</v>
      </c>
      <c r="C38" s="4">
        <f t="shared" si="3"/>
        <v>731.4839164971071</v>
      </c>
      <c r="D38" s="4">
        <f t="shared" si="0"/>
        <v>7.31483916497107</v>
      </c>
      <c r="E38" s="4">
        <f t="shared" si="1"/>
        <v>25.8994706478801</v>
      </c>
    </row>
    <row r="39" spans="1:5" ht="12.75">
      <c r="A39" s="2">
        <f t="shared" si="4"/>
        <v>13</v>
      </c>
      <c r="B39" s="4">
        <f t="shared" si="2"/>
        <v>33.21430981285117</v>
      </c>
      <c r="C39" s="4">
        <f t="shared" si="3"/>
        <v>705.584445849227</v>
      </c>
      <c r="D39" s="4">
        <f t="shared" si="0"/>
        <v>7.0558444584922695</v>
      </c>
      <c r="E39" s="4">
        <f t="shared" si="1"/>
        <v>26.1584653543589</v>
      </c>
    </row>
    <row r="40" spans="1:5" ht="12.75">
      <c r="A40" s="2">
        <f t="shared" si="4"/>
        <v>14</v>
      </c>
      <c r="B40" s="4">
        <f t="shared" si="2"/>
        <v>33.21430981285117</v>
      </c>
      <c r="C40" s="4">
        <f t="shared" si="3"/>
        <v>679.4259804948681</v>
      </c>
      <c r="D40" s="4">
        <f t="shared" si="0"/>
        <v>6.79425980494868</v>
      </c>
      <c r="E40" s="4">
        <f t="shared" si="1"/>
        <v>26.42005000790249</v>
      </c>
    </row>
    <row r="41" spans="1:5" ht="12.75">
      <c r="A41" s="2">
        <f t="shared" si="4"/>
        <v>15</v>
      </c>
      <c r="B41" s="4">
        <f t="shared" si="2"/>
        <v>33.21430981285117</v>
      </c>
      <c r="C41" s="4">
        <f t="shared" si="3"/>
        <v>653.0059304869656</v>
      </c>
      <c r="D41" s="4">
        <f t="shared" si="0"/>
        <v>6.530059304869655</v>
      </c>
      <c r="E41" s="4">
        <f t="shared" si="1"/>
        <v>26.684250507981513</v>
      </c>
    </row>
    <row r="42" spans="1:5" ht="12.75">
      <c r="A42" s="2">
        <f t="shared" si="4"/>
        <v>16</v>
      </c>
      <c r="B42" s="4">
        <f t="shared" si="2"/>
        <v>33.21430981285117</v>
      </c>
      <c r="C42" s="4">
        <f t="shared" si="3"/>
        <v>626.3216799789841</v>
      </c>
      <c r="D42" s="4">
        <f t="shared" si="0"/>
        <v>6.2632167997898405</v>
      </c>
      <c r="E42" s="4">
        <f t="shared" si="1"/>
        <v>26.951093013061328</v>
      </c>
    </row>
    <row r="43" spans="1:5" ht="12.75">
      <c r="A43" s="2">
        <f t="shared" si="4"/>
        <v>17</v>
      </c>
      <c r="B43" s="4">
        <f t="shared" si="2"/>
        <v>33.21430981285117</v>
      </c>
      <c r="C43" s="4">
        <f t="shared" si="3"/>
        <v>599.3705869659227</v>
      </c>
      <c r="D43" s="4">
        <f t="shared" si="0"/>
        <v>5.993705869659227</v>
      </c>
      <c r="E43" s="4">
        <f t="shared" si="1"/>
        <v>27.220603943191943</v>
      </c>
    </row>
    <row r="44" spans="1:5" ht="12.75">
      <c r="A44" s="2">
        <f t="shared" si="4"/>
        <v>18</v>
      </c>
      <c r="B44" s="4">
        <f t="shared" si="2"/>
        <v>33.21430981285117</v>
      </c>
      <c r="C44" s="4">
        <f t="shared" si="3"/>
        <v>572.1499830227308</v>
      </c>
      <c r="D44" s="4">
        <f t="shared" si="0"/>
        <v>5.721499830227308</v>
      </c>
      <c r="E44" s="4">
        <f t="shared" si="1"/>
        <v>27.49280998262386</v>
      </c>
    </row>
    <row r="45" spans="1:5" ht="12.75">
      <c r="A45" s="2">
        <f t="shared" si="4"/>
        <v>19</v>
      </c>
      <c r="B45" s="4">
        <f t="shared" si="2"/>
        <v>33.21430981285117</v>
      </c>
      <c r="C45" s="4">
        <f t="shared" si="3"/>
        <v>544.657173040107</v>
      </c>
      <c r="D45" s="4">
        <f t="shared" si="0"/>
        <v>5.446571730401069</v>
      </c>
      <c r="E45" s="4">
        <f t="shared" si="1"/>
        <v>27.7677380824501</v>
      </c>
    </row>
    <row r="46" spans="1:5" ht="12.75">
      <c r="A46" s="2">
        <f t="shared" si="4"/>
        <v>20</v>
      </c>
      <c r="B46" s="4">
        <f t="shared" si="2"/>
        <v>33.21430981285117</v>
      </c>
      <c r="C46" s="4">
        <f t="shared" si="3"/>
        <v>516.8894349576568</v>
      </c>
      <c r="D46" s="4">
        <f t="shared" si="0"/>
        <v>5.168894349576568</v>
      </c>
      <c r="E46" s="4">
        <f t="shared" si="1"/>
        <v>28.0454154632746</v>
      </c>
    </row>
    <row r="47" spans="1:5" ht="12.75">
      <c r="A47" s="2">
        <f t="shared" si="4"/>
        <v>21</v>
      </c>
      <c r="B47" s="4">
        <f t="shared" si="2"/>
        <v>33.21430981285117</v>
      </c>
      <c r="C47" s="4">
        <f t="shared" si="3"/>
        <v>488.8440194943822</v>
      </c>
      <c r="D47" s="4">
        <f t="shared" si="0"/>
        <v>4.888440194943822</v>
      </c>
      <c r="E47" s="4">
        <f t="shared" si="1"/>
        <v>28.325869617907347</v>
      </c>
    </row>
    <row r="48" spans="1:5" ht="12.75">
      <c r="A48" s="2">
        <f t="shared" si="4"/>
        <v>22</v>
      </c>
      <c r="B48" s="4">
        <f t="shared" si="2"/>
        <v>33.21430981285117</v>
      </c>
      <c r="C48" s="4">
        <f t="shared" si="3"/>
        <v>460.51814987647487</v>
      </c>
      <c r="D48" s="4">
        <f t="shared" si="0"/>
        <v>4.605181498764749</v>
      </c>
      <c r="E48" s="4">
        <f t="shared" si="1"/>
        <v>28.60912831408642</v>
      </c>
    </row>
    <row r="49" spans="1:5" ht="12.75">
      <c r="A49" s="2">
        <f t="shared" si="4"/>
        <v>23</v>
      </c>
      <c r="B49" s="4">
        <f t="shared" si="2"/>
        <v>33.21430981285117</v>
      </c>
      <c r="C49" s="4">
        <f t="shared" si="3"/>
        <v>431.90902156238843</v>
      </c>
      <c r="D49" s="4">
        <f t="shared" si="0"/>
        <v>4.319090215623884</v>
      </c>
      <c r="E49" s="4">
        <f t="shared" si="1"/>
        <v>28.895219597227285</v>
      </c>
    </row>
    <row r="50" spans="1:5" ht="12.75">
      <c r="A50" s="2">
        <f t="shared" si="4"/>
        <v>24</v>
      </c>
      <c r="B50" s="4">
        <f t="shared" si="2"/>
        <v>33.21430981285117</v>
      </c>
      <c r="C50" s="4">
        <f t="shared" si="3"/>
        <v>403.0138019651611</v>
      </c>
      <c r="D50" s="4">
        <f t="shared" si="0"/>
        <v>4.030138019651611</v>
      </c>
      <c r="E50" s="4">
        <f t="shared" si="1"/>
        <v>29.18417179319956</v>
      </c>
    </row>
    <row r="51" spans="1:5" ht="12.75">
      <c r="A51" s="2">
        <f t="shared" si="4"/>
        <v>25</v>
      </c>
      <c r="B51" s="4">
        <f t="shared" si="2"/>
        <v>33.21430981285117</v>
      </c>
      <c r="C51" s="4">
        <f t="shared" si="3"/>
        <v>373.8296301719616</v>
      </c>
      <c r="D51" s="4">
        <f t="shared" si="0"/>
        <v>3.738296301719616</v>
      </c>
      <c r="E51" s="4">
        <f t="shared" si="1"/>
        <v>29.476013511131555</v>
      </c>
    </row>
    <row r="52" spans="1:5" ht="12.75">
      <c r="A52" s="2">
        <f t="shared" si="4"/>
        <v>26</v>
      </c>
      <c r="B52" s="4">
        <f t="shared" si="2"/>
        <v>33.21430981285117</v>
      </c>
      <c r="C52" s="4">
        <f t="shared" si="3"/>
        <v>344.35361666083</v>
      </c>
      <c r="D52" s="4">
        <f t="shared" si="0"/>
        <v>3.4435361666083004</v>
      </c>
      <c r="E52" s="4">
        <f t="shared" si="1"/>
        <v>29.77077364624287</v>
      </c>
    </row>
    <row r="53" spans="1:5" ht="12.75">
      <c r="A53" s="2">
        <f t="shared" si="4"/>
        <v>27</v>
      </c>
      <c r="B53" s="4">
        <f t="shared" si="2"/>
        <v>33.21430981285117</v>
      </c>
      <c r="C53" s="4">
        <f t="shared" si="3"/>
        <v>314.5828430145872</v>
      </c>
      <c r="D53" s="4">
        <f t="shared" si="0"/>
        <v>3.145828430145872</v>
      </c>
      <c r="E53" s="4">
        <f t="shared" si="1"/>
        <v>30.068481382705297</v>
      </c>
    </row>
    <row r="54" spans="1:5" ht="12.75">
      <c r="A54" s="2">
        <f t="shared" si="4"/>
        <v>28</v>
      </c>
      <c r="B54" s="4">
        <f t="shared" si="2"/>
        <v>33.21430981285117</v>
      </c>
      <c r="C54" s="4">
        <f t="shared" si="3"/>
        <v>284.5143616318819</v>
      </c>
      <c r="D54" s="4">
        <f t="shared" si="0"/>
        <v>2.845143616318819</v>
      </c>
      <c r="E54" s="4">
        <f t="shared" si="1"/>
        <v>30.36916619653235</v>
      </c>
    </row>
    <row r="55" spans="1:5" ht="12.75">
      <c r="A55" s="2">
        <f t="shared" si="4"/>
        <v>29</v>
      </c>
      <c r="B55" s="4">
        <f t="shared" si="2"/>
        <v>33.21430981285117</v>
      </c>
      <c r="C55" s="4">
        <f t="shared" si="3"/>
        <v>254.14519543534956</v>
      </c>
      <c r="D55" s="4">
        <f t="shared" si="0"/>
        <v>2.5414519543534957</v>
      </c>
      <c r="E55" s="4">
        <f t="shared" si="1"/>
        <v>30.672857858497675</v>
      </c>
    </row>
    <row r="56" spans="1:5" ht="12.75">
      <c r="A56" s="2">
        <f t="shared" si="4"/>
        <v>30</v>
      </c>
      <c r="B56" s="4">
        <f t="shared" si="2"/>
        <v>33.21430981285117</v>
      </c>
      <c r="C56" s="4">
        <f t="shared" si="3"/>
        <v>223.47233757685188</v>
      </c>
      <c r="D56" s="4">
        <f t="shared" si="0"/>
        <v>2.2347233757685188</v>
      </c>
      <c r="E56" s="4">
        <f t="shared" si="1"/>
        <v>30.979586437082652</v>
      </c>
    </row>
    <row r="57" spans="1:5" ht="12.75">
      <c r="A57" s="2">
        <f t="shared" si="4"/>
        <v>31</v>
      </c>
      <c r="B57" s="4">
        <f t="shared" si="2"/>
        <v>33.21430981285117</v>
      </c>
      <c r="C57" s="4">
        <f t="shared" si="3"/>
        <v>192.49275113976924</v>
      </c>
      <c r="D57" s="4">
        <f t="shared" si="0"/>
        <v>1.9249275113976925</v>
      </c>
      <c r="E57" s="4">
        <f t="shared" si="1"/>
        <v>31.28938230145348</v>
      </c>
    </row>
    <row r="58" spans="1:5" ht="12.75">
      <c r="A58" s="2">
        <f t="shared" si="4"/>
        <v>32</v>
      </c>
      <c r="B58" s="4">
        <f t="shared" si="2"/>
        <v>33.21430981285117</v>
      </c>
      <c r="C58" s="4">
        <f t="shared" si="3"/>
        <v>161.20336883831575</v>
      </c>
      <c r="D58" s="4">
        <f t="shared" si="0"/>
        <v>1.6120336883831576</v>
      </c>
      <c r="E58" s="4">
        <f t="shared" si="1"/>
        <v>31.602276124468013</v>
      </c>
    </row>
    <row r="59" spans="1:5" ht="12.75">
      <c r="A59" s="2">
        <f t="shared" si="4"/>
        <v>33</v>
      </c>
      <c r="B59" s="4">
        <f t="shared" si="2"/>
        <v>33.21430981285117</v>
      </c>
      <c r="C59" s="4">
        <f t="shared" si="3"/>
        <v>129.60109271384775</v>
      </c>
      <c r="D59" s="4">
        <f t="shared" si="0"/>
        <v>1.2960109271384774</v>
      </c>
      <c r="E59" s="4">
        <f t="shared" si="1"/>
        <v>31.91829888571269</v>
      </c>
    </row>
    <row r="60" spans="1:5" ht="12.75">
      <c r="A60" s="2">
        <f t="shared" si="4"/>
        <v>34</v>
      </c>
      <c r="B60" s="4">
        <f t="shared" si="2"/>
        <v>33.21430981285117</v>
      </c>
      <c r="C60" s="4">
        <f t="shared" si="3"/>
        <v>97.68279382813506</v>
      </c>
      <c r="D60" s="4">
        <f t="shared" si="0"/>
        <v>0.9768279382813505</v>
      </c>
      <c r="E60" s="4">
        <f t="shared" si="1"/>
        <v>32.237481874569816</v>
      </c>
    </row>
    <row r="61" spans="1:5" ht="12.75">
      <c r="A61" s="2">
        <f t="shared" si="4"/>
        <v>35</v>
      </c>
      <c r="B61" s="4">
        <f t="shared" si="2"/>
        <v>33.21430981285117</v>
      </c>
      <c r="C61" s="4">
        <f t="shared" si="3"/>
        <v>65.44531195356524</v>
      </c>
      <c r="D61" s="4">
        <f t="shared" si="0"/>
        <v>0.6544531195356523</v>
      </c>
      <c r="E61" s="4">
        <f t="shared" si="1"/>
        <v>32.55985669331552</v>
      </c>
    </row>
    <row r="62" spans="1:5" ht="12.75">
      <c r="A62" s="2">
        <f t="shared" si="4"/>
        <v>36</v>
      </c>
      <c r="B62" s="4">
        <f t="shared" si="2"/>
        <v>33.21430981285117</v>
      </c>
      <c r="C62" s="4">
        <f t="shared" si="3"/>
        <v>32.88545526024972</v>
      </c>
      <c r="D62" s="4">
        <f t="shared" si="0"/>
        <v>0.3288545526024972</v>
      </c>
      <c r="E62" s="4">
        <f t="shared" si="1"/>
        <v>32.88545526024867</v>
      </c>
    </row>
    <row r="63" spans="2:5" ht="12.75">
      <c r="B63" s="4"/>
      <c r="D63" s="4"/>
      <c r="E63" s="4"/>
    </row>
    <row r="64" ht="12.75">
      <c r="E64" s="6" t="s">
        <v>3</v>
      </c>
    </row>
    <row r="65" spans="4:5" ht="12.75">
      <c r="D65" s="2" t="s">
        <v>29</v>
      </c>
      <c r="E65" s="2">
        <f>SUM(E27:E62)</f>
        <v>999.9999999999987</v>
      </c>
    </row>
    <row r="83" ht="12.75">
      <c r="E83" s="6"/>
    </row>
    <row r="321" ht="12.75">
      <c r="A321" s="2" t="s">
        <v>8</v>
      </c>
    </row>
    <row r="322" spans="1:4" ht="12.75">
      <c r="A322" s="6" t="s">
        <v>3</v>
      </c>
      <c r="B322" s="6" t="s">
        <v>3</v>
      </c>
      <c r="C322" s="6" t="s">
        <v>3</v>
      </c>
      <c r="D322" s="6" t="s">
        <v>3</v>
      </c>
    </row>
    <row r="323" spans="1:6" ht="12.75">
      <c r="A323" s="2" t="s">
        <v>1</v>
      </c>
      <c r="F323" s="7">
        <v>1000</v>
      </c>
    </row>
    <row r="324" spans="1:6" ht="12.75">
      <c r="A324" s="2" t="s">
        <v>9</v>
      </c>
      <c r="F324" s="3">
        <v>0.01</v>
      </c>
    </row>
    <row r="325" spans="1:6" ht="12.75">
      <c r="A325" s="2" t="s">
        <v>5</v>
      </c>
      <c r="F325" s="8">
        <v>0</v>
      </c>
    </row>
    <row r="326" spans="1:6" ht="12.75">
      <c r="A326" s="2" t="s">
        <v>10</v>
      </c>
      <c r="F326" s="4">
        <v>38</v>
      </c>
    </row>
    <row r="327" spans="1:6" ht="12.75">
      <c r="A327" s="2" t="s">
        <v>11</v>
      </c>
      <c r="F327" s="9">
        <v>3</v>
      </c>
    </row>
    <row r="328" spans="1:6" ht="12.75">
      <c r="A328" s="2" t="s">
        <v>12</v>
      </c>
      <c r="F328" s="2">
        <v>12</v>
      </c>
    </row>
    <row r="329" spans="1:6" ht="12.75">
      <c r="A329" s="2" t="s">
        <v>13</v>
      </c>
      <c r="F329" s="3">
        <v>0.11</v>
      </c>
    </row>
    <row r="330" ht="12.75">
      <c r="A330" s="2" t="s">
        <v>14</v>
      </c>
    </row>
    <row r="331" spans="1:6" ht="12.75">
      <c r="A331" s="2" t="s">
        <v>15</v>
      </c>
      <c r="F331" s="3">
        <f>N401*F328</f>
        <v>0.23834932242486598</v>
      </c>
    </row>
    <row r="332" spans="1:7" ht="12.75">
      <c r="A332" s="2" t="s">
        <v>16</v>
      </c>
      <c r="F332" s="3">
        <f>M401*F328</f>
        <v>0.23038013489413184</v>
      </c>
      <c r="G332" s="10"/>
    </row>
    <row r="335" ht="12.75">
      <c r="C335" s="2" t="s">
        <v>17</v>
      </c>
    </row>
    <row r="337" spans="1:22" ht="12.75">
      <c r="A337" s="2" t="str">
        <f>IF(F328=12,"MONTH",IF(F328=2,"HALF YEAR",IF(F328=4,"QUARTER","ERR")))</f>
        <v>MONTH</v>
      </c>
      <c r="B337" s="2" t="s">
        <v>4</v>
      </c>
      <c r="C337" s="2" t="s">
        <v>18</v>
      </c>
      <c r="D337" s="2" t="s">
        <v>2</v>
      </c>
      <c r="E337" s="2" t="s">
        <v>19</v>
      </c>
      <c r="F337" s="2" t="s">
        <v>0</v>
      </c>
      <c r="G337" s="2" t="s">
        <v>20</v>
      </c>
      <c r="H337" s="2" t="s">
        <v>21</v>
      </c>
      <c r="M337" s="2" t="s">
        <v>22</v>
      </c>
      <c r="N337" s="2" t="s">
        <v>22</v>
      </c>
      <c r="T337" s="3"/>
      <c r="U337" s="3"/>
      <c r="V337" s="3"/>
    </row>
    <row r="338" spans="3:14" ht="12.75">
      <c r="C338" s="2" t="s">
        <v>6</v>
      </c>
      <c r="E338" s="2" t="s">
        <v>23</v>
      </c>
      <c r="G338" s="2" t="s">
        <v>7</v>
      </c>
      <c r="H338" s="2" t="s">
        <v>0</v>
      </c>
      <c r="M338" s="2" t="s">
        <v>24</v>
      </c>
      <c r="N338" s="2" t="s">
        <v>25</v>
      </c>
    </row>
    <row r="340" spans="1:14" ht="12.75">
      <c r="A340" s="2">
        <v>1</v>
      </c>
      <c r="B340" s="2">
        <f>-F$323</f>
        <v>-1000</v>
      </c>
      <c r="C340" s="2">
        <f>F$323*F$325</f>
        <v>0</v>
      </c>
      <c r="D340" s="2">
        <f aca="true" t="shared" si="5" ref="D340:D371">IF(A340&lt;=F$327*F$328,+(F$326*12/F$328/1000*F$323),0)</f>
        <v>38</v>
      </c>
      <c r="E340" s="2">
        <f aca="true" t="shared" si="6" ref="E340:E371">(-B340-(C340+D340))*M$401</f>
        <v>18.46880748067957</v>
      </c>
      <c r="F340" s="2">
        <f aca="true" t="shared" si="7" ref="F340:F371">D340-E340</f>
        <v>19.53119251932043</v>
      </c>
      <c r="G340" s="2">
        <f aca="true" t="shared" si="8" ref="G340:G371">-B340-F340-C340</f>
        <v>980.4688074806795</v>
      </c>
      <c r="M340" s="2">
        <f>B340+D340+C340</f>
        <v>-962</v>
      </c>
      <c r="N340" s="2">
        <f>M340+(F323*F324)</f>
        <v>-952</v>
      </c>
    </row>
    <row r="341" spans="1:14" ht="12.75">
      <c r="A341" s="2">
        <v>2</v>
      </c>
      <c r="B341" s="2">
        <f aca="true" t="shared" si="9" ref="B341:B372">-G340</f>
        <v>-980.4688074806795</v>
      </c>
      <c r="C341" s="2">
        <f aca="true" t="shared" si="10" ref="C341:C372">IF(A341=F$327*F$328,-F$323*F$325,0)</f>
        <v>0</v>
      </c>
      <c r="D341" s="2">
        <f t="shared" si="5"/>
        <v>38</v>
      </c>
      <c r="E341" s="2">
        <f t="shared" si="6"/>
        <v>18.093840916742543</v>
      </c>
      <c r="F341" s="2">
        <f t="shared" si="7"/>
        <v>19.906159083257457</v>
      </c>
      <c r="G341" s="2">
        <f t="shared" si="8"/>
        <v>960.5626483974221</v>
      </c>
      <c r="M341" s="2">
        <f aca="true" t="shared" si="11" ref="M341:M372">D341+C341</f>
        <v>38</v>
      </c>
      <c r="N341" s="2">
        <f aca="true" t="shared" si="12" ref="N341:N372">M341</f>
        <v>38</v>
      </c>
    </row>
    <row r="342" spans="1:14" ht="12.75">
      <c r="A342" s="2">
        <v>3</v>
      </c>
      <c r="B342" s="2">
        <f t="shared" si="9"/>
        <v>-960.5626483974221</v>
      </c>
      <c r="C342" s="2">
        <f t="shared" si="10"/>
        <v>0</v>
      </c>
      <c r="D342" s="2">
        <f t="shared" si="5"/>
        <v>38</v>
      </c>
      <c r="E342" s="2">
        <f t="shared" si="6"/>
        <v>17.711675615507136</v>
      </c>
      <c r="F342" s="2">
        <f t="shared" si="7"/>
        <v>20.288324384492864</v>
      </c>
      <c r="G342" s="2">
        <f t="shared" si="8"/>
        <v>940.2743240129292</v>
      </c>
      <c r="M342" s="2">
        <f t="shared" si="11"/>
        <v>38</v>
      </c>
      <c r="N342" s="2">
        <f t="shared" si="12"/>
        <v>38</v>
      </c>
    </row>
    <row r="343" spans="1:14" ht="12.75">
      <c r="A343" s="2">
        <v>4</v>
      </c>
      <c r="B343" s="2">
        <f t="shared" si="9"/>
        <v>-940.2743240129292</v>
      </c>
      <c r="C343" s="2">
        <f t="shared" si="10"/>
        <v>0</v>
      </c>
      <c r="D343" s="2">
        <f t="shared" si="5"/>
        <v>38</v>
      </c>
      <c r="E343" s="2">
        <f t="shared" si="6"/>
        <v>17.322173373134188</v>
      </c>
      <c r="F343" s="2">
        <f t="shared" si="7"/>
        <v>20.677826626865812</v>
      </c>
      <c r="G343" s="2">
        <f t="shared" si="8"/>
        <v>919.5964973860634</v>
      </c>
      <c r="M343" s="2">
        <f t="shared" si="11"/>
        <v>38</v>
      </c>
      <c r="N343" s="2">
        <f t="shared" si="12"/>
        <v>38</v>
      </c>
    </row>
    <row r="344" spans="1:14" ht="12.75">
      <c r="A344" s="2">
        <v>5</v>
      </c>
      <c r="B344" s="2">
        <f t="shared" si="9"/>
        <v>-919.5964973860634</v>
      </c>
      <c r="C344" s="2">
        <f t="shared" si="10"/>
        <v>0</v>
      </c>
      <c r="D344" s="2">
        <f t="shared" si="5"/>
        <v>38</v>
      </c>
      <c r="E344" s="2">
        <f t="shared" si="6"/>
        <v>16.92519333249962</v>
      </c>
      <c r="F344" s="2">
        <f t="shared" si="7"/>
        <v>21.07480666750038</v>
      </c>
      <c r="G344" s="2">
        <f t="shared" si="8"/>
        <v>898.521690718563</v>
      </c>
      <c r="M344" s="2">
        <f t="shared" si="11"/>
        <v>38</v>
      </c>
      <c r="N344" s="2">
        <f t="shared" si="12"/>
        <v>38</v>
      </c>
    </row>
    <row r="345" spans="1:14" ht="12.75">
      <c r="A345" s="2">
        <v>6</v>
      </c>
      <c r="B345" s="2">
        <f t="shared" si="9"/>
        <v>-898.521690718563</v>
      </c>
      <c r="C345" s="2">
        <f t="shared" si="10"/>
        <v>0</v>
      </c>
      <c r="D345" s="2">
        <f t="shared" si="5"/>
        <v>38</v>
      </c>
      <c r="E345" s="2">
        <f t="shared" si="6"/>
        <v>16.520591932255744</v>
      </c>
      <c r="F345" s="2">
        <f t="shared" si="7"/>
        <v>21.479408067744256</v>
      </c>
      <c r="G345" s="2">
        <f t="shared" si="8"/>
        <v>877.0422826508188</v>
      </c>
      <c r="M345" s="2">
        <f t="shared" si="11"/>
        <v>38</v>
      </c>
      <c r="N345" s="2">
        <f t="shared" si="12"/>
        <v>38</v>
      </c>
    </row>
    <row r="346" spans="1:14" ht="12.75">
      <c r="A346" s="2">
        <v>7</v>
      </c>
      <c r="B346" s="2">
        <f t="shared" si="9"/>
        <v>-877.0422826508188</v>
      </c>
      <c r="C346" s="2">
        <f t="shared" si="10"/>
        <v>0</v>
      </c>
      <c r="D346" s="2">
        <f t="shared" si="5"/>
        <v>38</v>
      </c>
      <c r="E346" s="2">
        <f t="shared" si="6"/>
        <v>16.10822285491466</v>
      </c>
      <c r="F346" s="2">
        <f t="shared" si="7"/>
        <v>21.89177714508534</v>
      </c>
      <c r="G346" s="2">
        <f t="shared" si="8"/>
        <v>855.1505055057335</v>
      </c>
      <c r="M346" s="2">
        <f t="shared" si="11"/>
        <v>38</v>
      </c>
      <c r="N346" s="2">
        <f t="shared" si="12"/>
        <v>38</v>
      </c>
    </row>
    <row r="347" spans="1:14" ht="12.75">
      <c r="A347" s="2">
        <v>8</v>
      </c>
      <c r="B347" s="2">
        <f t="shared" si="9"/>
        <v>-855.1505055057335</v>
      </c>
      <c r="C347" s="2">
        <f t="shared" si="10"/>
        <v>0</v>
      </c>
      <c r="D347" s="2">
        <f t="shared" si="5"/>
        <v>38</v>
      </c>
      <c r="E347" s="2">
        <f t="shared" si="6"/>
        <v>15.687936973934908</v>
      </c>
      <c r="F347" s="2">
        <f t="shared" si="7"/>
        <v>22.31206302606509</v>
      </c>
      <c r="G347" s="2">
        <f t="shared" si="8"/>
        <v>832.8384424796684</v>
      </c>
      <c r="M347" s="2">
        <f t="shared" si="11"/>
        <v>38</v>
      </c>
      <c r="N347" s="2">
        <f t="shared" si="12"/>
        <v>38</v>
      </c>
    </row>
    <row r="348" spans="1:14" ht="12.75">
      <c r="A348" s="2">
        <v>9</v>
      </c>
      <c r="B348" s="2">
        <f t="shared" si="9"/>
        <v>-832.8384424796684</v>
      </c>
      <c r="C348" s="2">
        <f t="shared" si="10"/>
        <v>0</v>
      </c>
      <c r="D348" s="2">
        <f t="shared" si="5"/>
        <v>38</v>
      </c>
      <c r="E348" s="2">
        <f t="shared" si="6"/>
        <v>15.259582299792305</v>
      </c>
      <c r="F348" s="2">
        <f t="shared" si="7"/>
        <v>22.740417700207693</v>
      </c>
      <c r="G348" s="2">
        <f t="shared" si="8"/>
        <v>810.0980247794607</v>
      </c>
      <c r="M348" s="2">
        <f t="shared" si="11"/>
        <v>38</v>
      </c>
      <c r="N348" s="2">
        <f t="shared" si="12"/>
        <v>38</v>
      </c>
    </row>
    <row r="349" spans="1:14" ht="12.75">
      <c r="A349" s="2">
        <v>10</v>
      </c>
      <c r="B349" s="2">
        <f t="shared" si="9"/>
        <v>-810.0980247794607</v>
      </c>
      <c r="C349" s="2">
        <f t="shared" si="10"/>
        <v>0</v>
      </c>
      <c r="D349" s="2">
        <f t="shared" si="5"/>
        <v>38</v>
      </c>
      <c r="E349" s="2">
        <f t="shared" si="6"/>
        <v>14.82300392501541</v>
      </c>
      <c r="F349" s="2">
        <f t="shared" si="7"/>
        <v>23.17699607498459</v>
      </c>
      <c r="G349" s="2">
        <f t="shared" si="8"/>
        <v>786.9210287044762</v>
      </c>
      <c r="M349" s="2">
        <f t="shared" si="11"/>
        <v>38</v>
      </c>
      <c r="N349" s="2">
        <f t="shared" si="12"/>
        <v>38</v>
      </c>
    </row>
    <row r="350" spans="1:14" ht="12.75">
      <c r="A350" s="2">
        <v>11</v>
      </c>
      <c r="B350" s="2">
        <f t="shared" si="9"/>
        <v>-786.9210287044762</v>
      </c>
      <c r="C350" s="2">
        <f t="shared" si="10"/>
        <v>0</v>
      </c>
      <c r="D350" s="2">
        <f t="shared" si="5"/>
        <v>38</v>
      </c>
      <c r="E350" s="2">
        <f t="shared" si="6"/>
        <v>14.378043968165766</v>
      </c>
      <c r="F350" s="2">
        <f t="shared" si="7"/>
        <v>23.621956031834234</v>
      </c>
      <c r="G350" s="2">
        <f t="shared" si="8"/>
        <v>763.299072672642</v>
      </c>
      <c r="M350" s="2">
        <f t="shared" si="11"/>
        <v>38</v>
      </c>
      <c r="N350" s="2">
        <f t="shared" si="12"/>
        <v>38</v>
      </c>
    </row>
    <row r="351" spans="1:14" ht="12.75">
      <c r="A351" s="2">
        <v>12</v>
      </c>
      <c r="B351" s="2">
        <f t="shared" si="9"/>
        <v>-763.299072672642</v>
      </c>
      <c r="C351" s="2">
        <f t="shared" si="10"/>
        <v>0</v>
      </c>
      <c r="D351" s="2">
        <f t="shared" si="5"/>
        <v>38</v>
      </c>
      <c r="E351" s="2">
        <f t="shared" si="6"/>
        <v>13.924541516742666</v>
      </c>
      <c r="F351" s="2">
        <f t="shared" si="7"/>
        <v>24.075458483257336</v>
      </c>
      <c r="G351" s="2">
        <f t="shared" si="8"/>
        <v>739.2236141893846</v>
      </c>
      <c r="M351" s="2">
        <f t="shared" si="11"/>
        <v>38</v>
      </c>
      <c r="N351" s="2">
        <f t="shared" si="12"/>
        <v>38</v>
      </c>
    </row>
    <row r="352" spans="1:14" ht="12.75">
      <c r="A352" s="2">
        <v>13</v>
      </c>
      <c r="B352" s="2">
        <f t="shared" si="9"/>
        <v>-739.2236141893846</v>
      </c>
      <c r="C352" s="2">
        <f t="shared" si="10"/>
        <v>0</v>
      </c>
      <c r="D352" s="2">
        <f t="shared" si="5"/>
        <v>38</v>
      </c>
      <c r="E352" s="2">
        <f t="shared" si="6"/>
        <v>13.462332568991759</v>
      </c>
      <c r="F352" s="2">
        <f t="shared" si="7"/>
        <v>24.53766743100824</v>
      </c>
      <c r="G352" s="2">
        <f t="shared" si="8"/>
        <v>714.6859467583764</v>
      </c>
      <c r="M352" s="2">
        <f t="shared" si="11"/>
        <v>38</v>
      </c>
      <c r="N352" s="2">
        <f t="shared" si="12"/>
        <v>38</v>
      </c>
    </row>
    <row r="353" spans="1:14" ht="12.75">
      <c r="A353" s="2">
        <v>14</v>
      </c>
      <c r="B353" s="2">
        <f t="shared" si="9"/>
        <v>-714.6859467583764</v>
      </c>
      <c r="C353" s="2">
        <f t="shared" si="10"/>
        <v>0</v>
      </c>
      <c r="D353" s="2">
        <f t="shared" si="5"/>
        <v>38</v>
      </c>
      <c r="E353" s="2">
        <f t="shared" si="6"/>
        <v>12.991249974596506</v>
      </c>
      <c r="F353" s="2">
        <f t="shared" si="7"/>
        <v>25.008750025403494</v>
      </c>
      <c r="G353" s="2">
        <f t="shared" si="8"/>
        <v>689.6771967329729</v>
      </c>
      <c r="M353" s="2">
        <f t="shared" si="11"/>
        <v>38</v>
      </c>
      <c r="N353" s="2">
        <f t="shared" si="12"/>
        <v>38</v>
      </c>
    </row>
    <row r="354" spans="1:14" ht="12.75">
      <c r="A354" s="2">
        <v>15</v>
      </c>
      <c r="B354" s="2">
        <f t="shared" si="9"/>
        <v>-689.6771967329729</v>
      </c>
      <c r="C354" s="2">
        <f t="shared" si="10"/>
        <v>0</v>
      </c>
      <c r="D354" s="2">
        <f t="shared" si="5"/>
        <v>38</v>
      </c>
      <c r="E354" s="2">
        <f t="shared" si="6"/>
        <v>12.511123374231</v>
      </c>
      <c r="F354" s="2">
        <f t="shared" si="7"/>
        <v>25.488876625769002</v>
      </c>
      <c r="G354" s="2">
        <f t="shared" si="8"/>
        <v>664.1883201072039</v>
      </c>
      <c r="M354" s="2">
        <f t="shared" si="11"/>
        <v>38</v>
      </c>
      <c r="N354" s="2">
        <f t="shared" si="12"/>
        <v>38</v>
      </c>
    </row>
    <row r="355" spans="1:14" ht="12.75">
      <c r="A355" s="2">
        <v>16</v>
      </c>
      <c r="B355" s="2">
        <f t="shared" si="9"/>
        <v>-664.1883201072039</v>
      </c>
      <c r="C355" s="2">
        <f t="shared" si="10"/>
        <v>0</v>
      </c>
      <c r="D355" s="2">
        <f t="shared" si="5"/>
        <v>38</v>
      </c>
      <c r="E355" s="2">
        <f t="shared" si="6"/>
        <v>12.021779137952288</v>
      </c>
      <c r="F355" s="2">
        <f t="shared" si="7"/>
        <v>25.978220862047714</v>
      </c>
      <c r="G355" s="2">
        <f t="shared" si="8"/>
        <v>638.2100992451562</v>
      </c>
      <c r="M355" s="2">
        <f t="shared" si="11"/>
        <v>38</v>
      </c>
      <c r="N355" s="2">
        <f t="shared" si="12"/>
        <v>38</v>
      </c>
    </row>
    <row r="356" spans="1:14" ht="12.75">
      <c r="A356" s="2">
        <v>17</v>
      </c>
      <c r="B356" s="2">
        <f t="shared" si="9"/>
        <v>-638.2100992451562</v>
      </c>
      <c r="C356" s="2">
        <f t="shared" si="10"/>
        <v>0</v>
      </c>
      <c r="D356" s="2">
        <f t="shared" si="5"/>
        <v>38</v>
      </c>
      <c r="E356" s="2">
        <f t="shared" si="6"/>
        <v>11.523040302409946</v>
      </c>
      <c r="F356" s="2">
        <f t="shared" si="7"/>
        <v>26.476959697590054</v>
      </c>
      <c r="G356" s="2">
        <f t="shared" si="8"/>
        <v>611.7331395475662</v>
      </c>
      <c r="M356" s="2">
        <f t="shared" si="11"/>
        <v>38</v>
      </c>
      <c r="N356" s="2">
        <f t="shared" si="12"/>
        <v>38</v>
      </c>
    </row>
    <row r="357" spans="1:14" ht="12.75">
      <c r="A357" s="2">
        <v>18</v>
      </c>
      <c r="B357" s="2">
        <f t="shared" si="9"/>
        <v>-611.7331395475662</v>
      </c>
      <c r="C357" s="2">
        <f t="shared" si="10"/>
        <v>0</v>
      </c>
      <c r="D357" s="2">
        <f t="shared" si="5"/>
        <v>38</v>
      </c>
      <c r="E357" s="2">
        <f t="shared" si="6"/>
        <v>11.014726506850172</v>
      </c>
      <c r="F357" s="2">
        <f t="shared" si="7"/>
        <v>26.985273493149826</v>
      </c>
      <c r="G357" s="2">
        <f t="shared" si="8"/>
        <v>584.7478660544164</v>
      </c>
      <c r="M357" s="2">
        <f t="shared" si="11"/>
        <v>38</v>
      </c>
      <c r="N357" s="2">
        <f t="shared" si="12"/>
        <v>38</v>
      </c>
    </row>
    <row r="358" spans="1:14" ht="12.75">
      <c r="A358" s="2">
        <v>19</v>
      </c>
      <c r="B358" s="2">
        <f t="shared" si="9"/>
        <v>-584.7478660544164</v>
      </c>
      <c r="C358" s="2">
        <f t="shared" si="10"/>
        <v>0</v>
      </c>
      <c r="D358" s="2">
        <f t="shared" si="5"/>
        <v>38</v>
      </c>
      <c r="E358" s="2">
        <f t="shared" si="6"/>
        <v>10.496653927891265</v>
      </c>
      <c r="F358" s="2">
        <f t="shared" si="7"/>
        <v>27.503346072108734</v>
      </c>
      <c r="G358" s="2">
        <f t="shared" si="8"/>
        <v>557.2445199823077</v>
      </c>
      <c r="M358" s="2">
        <f t="shared" si="11"/>
        <v>38</v>
      </c>
      <c r="N358" s="2">
        <f t="shared" si="12"/>
        <v>38</v>
      </c>
    </row>
    <row r="359" spans="1:14" ht="12.75">
      <c r="A359" s="2">
        <v>20</v>
      </c>
      <c r="B359" s="2">
        <f t="shared" si="9"/>
        <v>-557.2445199823077</v>
      </c>
      <c r="C359" s="2">
        <f t="shared" si="10"/>
        <v>0</v>
      </c>
      <c r="D359" s="2">
        <f t="shared" si="5"/>
        <v>38</v>
      </c>
      <c r="E359" s="2">
        <f t="shared" si="6"/>
        <v>9.968635213046898</v>
      </c>
      <c r="F359" s="2">
        <f t="shared" si="7"/>
        <v>28.0313647869531</v>
      </c>
      <c r="G359" s="2">
        <f t="shared" si="8"/>
        <v>529.2131551953546</v>
      </c>
      <c r="M359" s="2">
        <f t="shared" si="11"/>
        <v>38</v>
      </c>
      <c r="N359" s="2">
        <f t="shared" si="12"/>
        <v>38</v>
      </c>
    </row>
    <row r="360" spans="1:14" ht="12.75">
      <c r="A360" s="2">
        <v>21</v>
      </c>
      <c r="B360" s="2">
        <f t="shared" si="9"/>
        <v>-529.2131551953546</v>
      </c>
      <c r="C360" s="2">
        <f t="shared" si="10"/>
        <v>0</v>
      </c>
      <c r="D360" s="2">
        <f t="shared" si="5"/>
        <v>38</v>
      </c>
      <c r="E360" s="2">
        <f t="shared" si="6"/>
        <v>9.43047941297316</v>
      </c>
      <c r="F360" s="2">
        <f t="shared" si="7"/>
        <v>28.56952058702684</v>
      </c>
      <c r="G360" s="2">
        <f t="shared" si="8"/>
        <v>500.6436346083278</v>
      </c>
      <c r="M360" s="2">
        <f t="shared" si="11"/>
        <v>38</v>
      </c>
      <c r="N360" s="2">
        <f t="shared" si="12"/>
        <v>38</v>
      </c>
    </row>
    <row r="361" spans="1:14" ht="12.75">
      <c r="A361" s="2">
        <v>22</v>
      </c>
      <c r="B361" s="2">
        <f t="shared" si="9"/>
        <v>-500.6436346083278</v>
      </c>
      <c r="C361" s="2">
        <f t="shared" si="10"/>
        <v>0</v>
      </c>
      <c r="D361" s="2">
        <f t="shared" si="5"/>
        <v>38</v>
      </c>
      <c r="E361" s="2">
        <f t="shared" si="6"/>
        <v>8.881991912414833</v>
      </c>
      <c r="F361" s="2">
        <f t="shared" si="7"/>
        <v>29.118008087585167</v>
      </c>
      <c r="G361" s="2">
        <f t="shared" si="8"/>
        <v>471.5256265207426</v>
      </c>
      <c r="M361" s="2">
        <f t="shared" si="11"/>
        <v>38</v>
      </c>
      <c r="N361" s="2">
        <f t="shared" si="12"/>
        <v>38</v>
      </c>
    </row>
    <row r="362" spans="1:14" ht="12.75">
      <c r="A362" s="2">
        <v>23</v>
      </c>
      <c r="B362" s="2">
        <f t="shared" si="9"/>
        <v>-471.5256265207426</v>
      </c>
      <c r="C362" s="2">
        <f t="shared" si="10"/>
        <v>0</v>
      </c>
      <c r="D362" s="2">
        <f t="shared" si="5"/>
        <v>38</v>
      </c>
      <c r="E362" s="2">
        <f t="shared" si="6"/>
        <v>8.322974359825976</v>
      </c>
      <c r="F362" s="2">
        <f t="shared" si="7"/>
        <v>29.677025640174023</v>
      </c>
      <c r="G362" s="2">
        <f t="shared" si="8"/>
        <v>441.8486008805686</v>
      </c>
      <c r="M362" s="2">
        <f t="shared" si="11"/>
        <v>38</v>
      </c>
      <c r="N362" s="2">
        <f t="shared" si="12"/>
        <v>38</v>
      </c>
    </row>
    <row r="363" spans="1:14" ht="12.75">
      <c r="A363" s="2">
        <v>24</v>
      </c>
      <c r="B363" s="2">
        <f t="shared" si="9"/>
        <v>-441.8486008805686</v>
      </c>
      <c r="C363" s="2">
        <f t="shared" si="10"/>
        <v>0</v>
      </c>
      <c r="D363" s="2">
        <f t="shared" si="5"/>
        <v>38</v>
      </c>
      <c r="E363" s="2">
        <f t="shared" si="6"/>
        <v>7.753224595639317</v>
      </c>
      <c r="F363" s="2">
        <f t="shared" si="7"/>
        <v>30.246775404360683</v>
      </c>
      <c r="G363" s="2">
        <f t="shared" si="8"/>
        <v>411.6018254762079</v>
      </c>
      <c r="M363" s="2">
        <f t="shared" si="11"/>
        <v>38</v>
      </c>
      <c r="N363" s="2">
        <f t="shared" si="12"/>
        <v>38</v>
      </c>
    </row>
    <row r="364" spans="1:14" ht="12.75">
      <c r="A364" s="2">
        <v>25</v>
      </c>
      <c r="B364" s="2">
        <f t="shared" si="9"/>
        <v>-411.6018254762079</v>
      </c>
      <c r="C364" s="2">
        <f t="shared" si="10"/>
        <v>0</v>
      </c>
      <c r="D364" s="2">
        <f t="shared" si="5"/>
        <v>38</v>
      </c>
      <c r="E364" s="2">
        <f t="shared" si="6"/>
        <v>7.172536579158557</v>
      </c>
      <c r="F364" s="2">
        <f t="shared" si="7"/>
        <v>30.827463420841443</v>
      </c>
      <c r="G364" s="2">
        <f t="shared" si="8"/>
        <v>380.77436205536645</v>
      </c>
      <c r="M364" s="2">
        <f t="shared" si="11"/>
        <v>38</v>
      </c>
      <c r="N364" s="2">
        <f t="shared" si="12"/>
        <v>38</v>
      </c>
    </row>
    <row r="365" spans="1:14" ht="12.75">
      <c r="A365" s="2">
        <v>26</v>
      </c>
      <c r="B365" s="2">
        <f t="shared" si="9"/>
        <v>-380.77436205536645</v>
      </c>
      <c r="C365" s="2">
        <f t="shared" si="10"/>
        <v>0</v>
      </c>
      <c r="D365" s="2">
        <f t="shared" si="5"/>
        <v>38</v>
      </c>
      <c r="E365" s="2">
        <f t="shared" si="6"/>
        <v>6.580700314047109</v>
      </c>
      <c r="F365" s="2">
        <f t="shared" si="7"/>
        <v>31.41929968595289</v>
      </c>
      <c r="G365" s="2">
        <f t="shared" si="8"/>
        <v>349.3550623694136</v>
      </c>
      <c r="M365" s="2">
        <f t="shared" si="11"/>
        <v>38</v>
      </c>
      <c r="N365" s="2">
        <f t="shared" si="12"/>
        <v>38</v>
      </c>
    </row>
    <row r="366" spans="1:14" ht="12.75">
      <c r="A366" s="2">
        <v>27</v>
      </c>
      <c r="B366" s="2">
        <f t="shared" si="9"/>
        <v>-349.3550623694136</v>
      </c>
      <c r="C366" s="2">
        <f t="shared" si="10"/>
        <v>0</v>
      </c>
      <c r="D366" s="2">
        <f t="shared" si="5"/>
        <v>38</v>
      </c>
      <c r="E366" s="2">
        <f t="shared" si="6"/>
        <v>5.977501772386361</v>
      </c>
      <c r="F366" s="2">
        <f t="shared" si="7"/>
        <v>32.02249822761364</v>
      </c>
      <c r="G366" s="2">
        <f t="shared" si="8"/>
        <v>317.33256414179993</v>
      </c>
      <c r="M366" s="2">
        <f t="shared" si="11"/>
        <v>38</v>
      </c>
      <c r="N366" s="2">
        <f t="shared" si="12"/>
        <v>38</v>
      </c>
    </row>
    <row r="367" spans="1:14" ht="12.75">
      <c r="A367" s="2">
        <v>28</v>
      </c>
      <c r="B367" s="2">
        <f t="shared" si="9"/>
        <v>-317.33256414179993</v>
      </c>
      <c r="C367" s="2">
        <f t="shared" si="10"/>
        <v>0</v>
      </c>
      <c r="D367" s="2">
        <f t="shared" si="5"/>
        <v>38</v>
      </c>
      <c r="E367" s="2">
        <f t="shared" si="6"/>
        <v>5.362722817275967</v>
      </c>
      <c r="F367" s="2">
        <f t="shared" si="7"/>
        <v>32.637277182724034</v>
      </c>
      <c r="G367" s="2">
        <f t="shared" si="8"/>
        <v>284.69528695907593</v>
      </c>
      <c r="M367" s="2">
        <f t="shared" si="11"/>
        <v>38</v>
      </c>
      <c r="N367" s="2">
        <f t="shared" si="12"/>
        <v>38</v>
      </c>
    </row>
    <row r="368" spans="1:14" ht="12.75">
      <c r="A368" s="2">
        <v>29</v>
      </c>
      <c r="B368" s="2">
        <f t="shared" si="9"/>
        <v>-284.69528695907593</v>
      </c>
      <c r="C368" s="2">
        <f t="shared" si="10"/>
        <v>0</v>
      </c>
      <c r="D368" s="2">
        <f t="shared" si="5"/>
        <v>38</v>
      </c>
      <c r="E368" s="2">
        <f t="shared" si="6"/>
        <v>4.736141123948206</v>
      </c>
      <c r="F368" s="2">
        <f t="shared" si="7"/>
        <v>33.26385887605179</v>
      </c>
      <c r="G368" s="2">
        <f t="shared" si="8"/>
        <v>251.43142808302414</v>
      </c>
      <c r="M368" s="2">
        <f t="shared" si="11"/>
        <v>38</v>
      </c>
      <c r="N368" s="2">
        <f t="shared" si="12"/>
        <v>38</v>
      </c>
    </row>
    <row r="369" spans="1:14" ht="12.75">
      <c r="A369" s="2">
        <v>30</v>
      </c>
      <c r="B369" s="2">
        <f t="shared" si="9"/>
        <v>-251.43142808302414</v>
      </c>
      <c r="C369" s="2">
        <f t="shared" si="10"/>
        <v>0</v>
      </c>
      <c r="D369" s="2">
        <f t="shared" si="5"/>
        <v>38</v>
      </c>
      <c r="E369" s="2">
        <f t="shared" si="6"/>
        <v>4.097530099367859</v>
      </c>
      <c r="F369" s="2">
        <f t="shared" si="7"/>
        <v>33.90246990063214</v>
      </c>
      <c r="G369" s="2">
        <f t="shared" si="8"/>
        <v>217.528958182392</v>
      </c>
      <c r="M369" s="2">
        <f t="shared" si="11"/>
        <v>38</v>
      </c>
      <c r="N369" s="2">
        <f t="shared" si="12"/>
        <v>38</v>
      </c>
    </row>
    <row r="370" spans="1:14" ht="12.75">
      <c r="A370" s="2">
        <v>31</v>
      </c>
      <c r="B370" s="2">
        <f t="shared" si="9"/>
        <v>-217.528958182392</v>
      </c>
      <c r="C370" s="2">
        <f t="shared" si="10"/>
        <v>0</v>
      </c>
      <c r="D370" s="2">
        <f t="shared" si="5"/>
        <v>38</v>
      </c>
      <c r="E370" s="2">
        <f t="shared" si="6"/>
        <v>3.446658800288535</v>
      </c>
      <c r="F370" s="2">
        <f t="shared" si="7"/>
        <v>34.55334119971147</v>
      </c>
      <c r="G370" s="2">
        <f t="shared" si="8"/>
        <v>182.97561698268052</v>
      </c>
      <c r="M370" s="2">
        <f t="shared" si="11"/>
        <v>38</v>
      </c>
      <c r="N370" s="2">
        <f t="shared" si="12"/>
        <v>38</v>
      </c>
    </row>
    <row r="371" spans="1:14" ht="12.75">
      <c r="A371" s="2">
        <v>32</v>
      </c>
      <c r="B371" s="2">
        <f t="shared" si="9"/>
        <v>-182.97561698268052</v>
      </c>
      <c r="C371" s="2">
        <f t="shared" si="10"/>
        <v>0</v>
      </c>
      <c r="D371" s="2">
        <f t="shared" si="5"/>
        <v>38</v>
      </c>
      <c r="E371" s="2">
        <f t="shared" si="6"/>
        <v>2.783291849735827</v>
      </c>
      <c r="F371" s="2">
        <f t="shared" si="7"/>
        <v>35.216708150264175</v>
      </c>
      <c r="G371" s="2">
        <f t="shared" si="8"/>
        <v>147.75890883241635</v>
      </c>
      <c r="M371" s="2">
        <f t="shared" si="11"/>
        <v>38</v>
      </c>
      <c r="N371" s="2">
        <f t="shared" si="12"/>
        <v>38</v>
      </c>
    </row>
    <row r="372" spans="1:14" ht="12.75">
      <c r="A372" s="2">
        <v>33</v>
      </c>
      <c r="B372" s="2">
        <f t="shared" si="9"/>
        <v>-147.75890883241635</v>
      </c>
      <c r="C372" s="2">
        <f t="shared" si="10"/>
        <v>0</v>
      </c>
      <c r="D372" s="2">
        <f aca="true" t="shared" si="13" ref="D372:D400">IF(A372&lt;=F$327*F$328,+(F$326*12/F$328/1000*F$323),0)</f>
        <v>38</v>
      </c>
      <c r="E372" s="2">
        <f aca="true" t="shared" si="14" ref="E372:E400">(-B372-(C372+D372))*M$401</f>
        <v>2.1071893518870666</v>
      </c>
      <c r="F372" s="2">
        <f aca="true" t="shared" si="15" ref="F372:F400">D372-E372</f>
        <v>35.892810648112935</v>
      </c>
      <c r="G372" s="2">
        <f aca="true" t="shared" si="16" ref="G372:G400">-B372-F372-C372</f>
        <v>111.86609818430341</v>
      </c>
      <c r="M372" s="2">
        <f t="shared" si="11"/>
        <v>38</v>
      </c>
      <c r="N372" s="2">
        <f t="shared" si="12"/>
        <v>38</v>
      </c>
    </row>
    <row r="373" spans="1:14" ht="12.75">
      <c r="A373" s="2">
        <v>34</v>
      </c>
      <c r="B373" s="2">
        <f aca="true" t="shared" si="17" ref="B373:B400">-G372</f>
        <v>-111.86609818430341</v>
      </c>
      <c r="C373" s="2">
        <f aca="true" t="shared" si="18" ref="C373:C400">IF(A373=F$327*F$328,-F$323*F$325,0)</f>
        <v>0</v>
      </c>
      <c r="D373" s="2">
        <f t="shared" si="13"/>
        <v>38</v>
      </c>
      <c r="E373" s="2">
        <f t="shared" si="14"/>
        <v>1.4181068053169172</v>
      </c>
      <c r="F373" s="2">
        <f t="shared" si="15"/>
        <v>36.58189319468308</v>
      </c>
      <c r="G373" s="2">
        <f t="shared" si="16"/>
        <v>75.28420498962032</v>
      </c>
      <c r="M373" s="2">
        <f aca="true" t="shared" si="19" ref="M373:M400">D373+C373</f>
        <v>38</v>
      </c>
      <c r="N373" s="2">
        <f aca="true" t="shared" si="20" ref="N373:N400">M373</f>
        <v>38</v>
      </c>
    </row>
    <row r="374" spans="1:14" ht="12.75">
      <c r="A374" s="2">
        <v>35</v>
      </c>
      <c r="B374" s="2">
        <f t="shared" si="17"/>
        <v>-75.28420498962032</v>
      </c>
      <c r="C374" s="2">
        <f t="shared" si="18"/>
        <v>0</v>
      </c>
      <c r="D374" s="2">
        <f t="shared" si="13"/>
        <v>38</v>
      </c>
      <c r="E374" s="2">
        <f t="shared" si="14"/>
        <v>0.7157950145774328</v>
      </c>
      <c r="F374" s="2">
        <f t="shared" si="15"/>
        <v>37.28420498542257</v>
      </c>
      <c r="G374" s="2">
        <f t="shared" si="16"/>
        <v>38.00000000419775</v>
      </c>
      <c r="M374" s="2">
        <f t="shared" si="19"/>
        <v>38</v>
      </c>
      <c r="N374" s="2">
        <f t="shared" si="20"/>
        <v>38</v>
      </c>
    </row>
    <row r="375" spans="1:14" ht="12.75">
      <c r="A375" s="2">
        <v>36</v>
      </c>
      <c r="B375" s="2">
        <f t="shared" si="17"/>
        <v>-38.00000000419775</v>
      </c>
      <c r="C375" s="2">
        <f t="shared" si="18"/>
        <v>0</v>
      </c>
      <c r="D375" s="2">
        <f t="shared" si="13"/>
        <v>38</v>
      </c>
      <c r="E375" s="2">
        <f t="shared" si="14"/>
        <v>8.058987934642072E-11</v>
      </c>
      <c r="F375" s="2">
        <f t="shared" si="15"/>
        <v>37.99999999991941</v>
      </c>
      <c r="G375" s="2">
        <f t="shared" si="16"/>
        <v>4.278341236840788E-09</v>
      </c>
      <c r="M375" s="2">
        <f t="shared" si="19"/>
        <v>38</v>
      </c>
      <c r="N375" s="2">
        <f t="shared" si="20"/>
        <v>38</v>
      </c>
    </row>
    <row r="376" spans="1:14" ht="12.75">
      <c r="A376" s="2">
        <v>37</v>
      </c>
      <c r="B376" s="2">
        <f t="shared" si="17"/>
        <v>-4.278341236840788E-09</v>
      </c>
      <c r="C376" s="2">
        <f t="shared" si="18"/>
        <v>0</v>
      </c>
      <c r="D376" s="2">
        <f t="shared" si="13"/>
        <v>0</v>
      </c>
      <c r="E376" s="2">
        <f t="shared" si="14"/>
        <v>8.213706927220897E-11</v>
      </c>
      <c r="F376" s="2">
        <f t="shared" si="15"/>
        <v>-8.213706927220897E-11</v>
      </c>
      <c r="G376" s="2">
        <f t="shared" si="16"/>
        <v>4.360478306112997E-09</v>
      </c>
      <c r="M376" s="2">
        <f t="shared" si="19"/>
        <v>0</v>
      </c>
      <c r="N376" s="2">
        <f t="shared" si="20"/>
        <v>0</v>
      </c>
    </row>
    <row r="377" spans="1:14" ht="12.75">
      <c r="A377" s="2">
        <v>38</v>
      </c>
      <c r="B377" s="2">
        <f t="shared" si="17"/>
        <v>-4.360478306112997E-09</v>
      </c>
      <c r="C377" s="2">
        <f t="shared" si="18"/>
        <v>0</v>
      </c>
      <c r="D377" s="2">
        <f t="shared" si="13"/>
        <v>0</v>
      </c>
      <c r="E377" s="2">
        <f t="shared" si="14"/>
        <v>8.371396503043732E-11</v>
      </c>
      <c r="F377" s="2">
        <f t="shared" si="15"/>
        <v>-8.371396503043732E-11</v>
      </c>
      <c r="G377" s="2">
        <f t="shared" si="16"/>
        <v>4.444192271143435E-09</v>
      </c>
      <c r="M377" s="2">
        <f t="shared" si="19"/>
        <v>0</v>
      </c>
      <c r="N377" s="2">
        <f t="shared" si="20"/>
        <v>0</v>
      </c>
    </row>
    <row r="378" spans="1:14" ht="12.75">
      <c r="A378" s="2">
        <v>39</v>
      </c>
      <c r="B378" s="2">
        <f t="shared" si="17"/>
        <v>-4.444192271143435E-09</v>
      </c>
      <c r="C378" s="2">
        <f t="shared" si="18"/>
        <v>0</v>
      </c>
      <c r="D378" s="2">
        <f t="shared" si="13"/>
        <v>0</v>
      </c>
      <c r="E378" s="2">
        <f t="shared" si="14"/>
        <v>8.532113457679021E-11</v>
      </c>
      <c r="F378" s="2">
        <f t="shared" si="15"/>
        <v>-8.532113457679021E-11</v>
      </c>
      <c r="G378" s="2">
        <f t="shared" si="16"/>
        <v>4.529513405720225E-09</v>
      </c>
      <c r="M378" s="2">
        <f t="shared" si="19"/>
        <v>0</v>
      </c>
      <c r="N378" s="2">
        <f t="shared" si="20"/>
        <v>0</v>
      </c>
    </row>
    <row r="379" spans="1:14" ht="12.75">
      <c r="A379" s="2">
        <v>40</v>
      </c>
      <c r="B379" s="2">
        <f t="shared" si="17"/>
        <v>-4.529513405720225E-09</v>
      </c>
      <c r="C379" s="2">
        <f t="shared" si="18"/>
        <v>0</v>
      </c>
      <c r="D379" s="2">
        <f t="shared" si="13"/>
        <v>0</v>
      </c>
      <c r="E379" s="2">
        <f t="shared" si="14"/>
        <v>8.695915911788366E-11</v>
      </c>
      <c r="F379" s="2">
        <f t="shared" si="15"/>
        <v>-8.695915911788366E-11</v>
      </c>
      <c r="G379" s="2">
        <f t="shared" si="16"/>
        <v>4.616472564838108E-09</v>
      </c>
      <c r="M379" s="2">
        <f t="shared" si="19"/>
        <v>0</v>
      </c>
      <c r="N379" s="2">
        <f t="shared" si="20"/>
        <v>0</v>
      </c>
    </row>
    <row r="380" spans="1:14" ht="12.75">
      <c r="A380" s="2">
        <v>41</v>
      </c>
      <c r="B380" s="2">
        <f t="shared" si="17"/>
        <v>-4.616472564838108E-09</v>
      </c>
      <c r="C380" s="2">
        <f t="shared" si="18"/>
        <v>0</v>
      </c>
      <c r="D380" s="2">
        <f t="shared" si="13"/>
        <v>0</v>
      </c>
      <c r="E380" s="2">
        <f t="shared" si="14"/>
        <v>8.862863101853851E-11</v>
      </c>
      <c r="F380" s="2">
        <f t="shared" si="15"/>
        <v>-8.862863101853851E-11</v>
      </c>
      <c r="G380" s="2">
        <f t="shared" si="16"/>
        <v>4.705101195856646E-09</v>
      </c>
      <c r="M380" s="2">
        <f t="shared" si="19"/>
        <v>0</v>
      </c>
      <c r="N380" s="2">
        <f t="shared" si="20"/>
        <v>0</v>
      </c>
    </row>
    <row r="381" spans="1:14" ht="12.75">
      <c r="A381" s="2">
        <v>42</v>
      </c>
      <c r="B381" s="2">
        <f t="shared" si="17"/>
        <v>-4.705101195856646E-09</v>
      </c>
      <c r="C381" s="2">
        <f t="shared" si="18"/>
        <v>0</v>
      </c>
      <c r="D381" s="2">
        <f t="shared" si="13"/>
        <v>0</v>
      </c>
      <c r="E381" s="2">
        <f t="shared" si="14"/>
        <v>9.03301540159996E-11</v>
      </c>
      <c r="F381" s="2">
        <f t="shared" si="15"/>
        <v>-9.03301540159996E-11</v>
      </c>
      <c r="G381" s="2">
        <f t="shared" si="16"/>
        <v>4.795431349872646E-09</v>
      </c>
      <c r="M381" s="2">
        <f t="shared" si="19"/>
        <v>0</v>
      </c>
      <c r="N381" s="2">
        <f t="shared" si="20"/>
        <v>0</v>
      </c>
    </row>
    <row r="382" spans="1:14" ht="12.75">
      <c r="A382" s="2">
        <v>43</v>
      </c>
      <c r="B382" s="2">
        <f t="shared" si="17"/>
        <v>-4.795431349872646E-09</v>
      </c>
      <c r="C382" s="2">
        <f t="shared" si="18"/>
        <v>0</v>
      </c>
      <c r="D382" s="2">
        <f t="shared" si="13"/>
        <v>0</v>
      </c>
      <c r="E382" s="2">
        <f t="shared" si="14"/>
        <v>9.206434343826741E-11</v>
      </c>
      <c r="F382" s="2">
        <f t="shared" si="15"/>
        <v>-9.206434343826741E-11</v>
      </c>
      <c r="G382" s="2">
        <f t="shared" si="16"/>
        <v>4.887495693310913E-09</v>
      </c>
      <c r="M382" s="2">
        <f t="shared" si="19"/>
        <v>0</v>
      </c>
      <c r="N382" s="2">
        <f t="shared" si="20"/>
        <v>0</v>
      </c>
    </row>
    <row r="383" spans="1:14" ht="12.75">
      <c r="A383" s="2">
        <v>44</v>
      </c>
      <c r="B383" s="2">
        <f t="shared" si="17"/>
        <v>-4.887495693310913E-09</v>
      </c>
      <c r="C383" s="2">
        <f t="shared" si="18"/>
        <v>0</v>
      </c>
      <c r="D383" s="2">
        <f t="shared" si="13"/>
        <v>0</v>
      </c>
      <c r="E383" s="2">
        <f t="shared" si="14"/>
        <v>9.383182642662138E-11</v>
      </c>
      <c r="F383" s="2">
        <f t="shared" si="15"/>
        <v>-9.383182642662138E-11</v>
      </c>
      <c r="G383" s="2">
        <f t="shared" si="16"/>
        <v>4.981327519737535E-09</v>
      </c>
      <c r="M383" s="2">
        <f t="shared" si="19"/>
        <v>0</v>
      </c>
      <c r="N383" s="2">
        <f t="shared" si="20"/>
        <v>0</v>
      </c>
    </row>
    <row r="384" spans="1:14" ht="12.75">
      <c r="A384" s="2">
        <v>45</v>
      </c>
      <c r="B384" s="2">
        <f t="shared" si="17"/>
        <v>-4.981327519737535E-09</v>
      </c>
      <c r="C384" s="2">
        <f t="shared" si="18"/>
        <v>0</v>
      </c>
      <c r="D384" s="2">
        <f t="shared" si="13"/>
        <v>0</v>
      </c>
      <c r="E384" s="2">
        <f t="shared" si="14"/>
        <v>9.563324216241537E-11</v>
      </c>
      <c r="F384" s="2">
        <f t="shared" si="15"/>
        <v>-9.563324216241537E-11</v>
      </c>
      <c r="G384" s="2">
        <f t="shared" si="16"/>
        <v>5.07696076189995E-09</v>
      </c>
      <c r="M384" s="2">
        <f t="shared" si="19"/>
        <v>0</v>
      </c>
      <c r="N384" s="2">
        <f t="shared" si="20"/>
        <v>0</v>
      </c>
    </row>
    <row r="385" spans="1:14" ht="12.75">
      <c r="A385" s="2">
        <v>46</v>
      </c>
      <c r="B385" s="2">
        <f t="shared" si="17"/>
        <v>-5.07696076189995E-09</v>
      </c>
      <c r="C385" s="2">
        <f t="shared" si="18"/>
        <v>0</v>
      </c>
      <c r="D385" s="2">
        <f t="shared" si="13"/>
        <v>0</v>
      </c>
      <c r="E385" s="2">
        <f t="shared" si="14"/>
        <v>9.746924209822707E-11</v>
      </c>
      <c r="F385" s="2">
        <f t="shared" si="15"/>
        <v>-9.746924209822707E-11</v>
      </c>
      <c r="G385" s="2">
        <f t="shared" si="16"/>
        <v>5.174430003998177E-09</v>
      </c>
      <c r="M385" s="2">
        <f t="shared" si="19"/>
        <v>0</v>
      </c>
      <c r="N385" s="2">
        <f t="shared" si="20"/>
        <v>0</v>
      </c>
    </row>
    <row r="386" spans="1:14" ht="12.75">
      <c r="A386" s="2">
        <v>47</v>
      </c>
      <c r="B386" s="2">
        <f t="shared" si="17"/>
        <v>-5.174430003998177E-09</v>
      </c>
      <c r="C386" s="2">
        <f t="shared" si="18"/>
        <v>0</v>
      </c>
      <c r="D386" s="2">
        <f t="shared" si="13"/>
        <v>0</v>
      </c>
      <c r="E386" s="2">
        <f t="shared" si="14"/>
        <v>9.934049019344526E-11</v>
      </c>
      <c r="F386" s="2">
        <f t="shared" si="15"/>
        <v>-9.934049019344526E-11</v>
      </c>
      <c r="G386" s="2">
        <f t="shared" si="16"/>
        <v>5.273770494191622E-09</v>
      </c>
      <c r="M386" s="2">
        <f t="shared" si="19"/>
        <v>0</v>
      </c>
      <c r="N386" s="2">
        <f t="shared" si="20"/>
        <v>0</v>
      </c>
    </row>
    <row r="387" spans="1:14" ht="12.75">
      <c r="A387" s="2">
        <v>48</v>
      </c>
      <c r="B387" s="2">
        <f t="shared" si="17"/>
        <v>-5.273770494191622E-09</v>
      </c>
      <c r="C387" s="2">
        <f t="shared" si="18"/>
        <v>0</v>
      </c>
      <c r="D387" s="2">
        <f t="shared" si="13"/>
        <v>0</v>
      </c>
      <c r="E387" s="2">
        <f t="shared" si="14"/>
        <v>1.0124766315437986E-10</v>
      </c>
      <c r="F387" s="2">
        <f t="shared" si="15"/>
        <v>-1.0124766315437986E-10</v>
      </c>
      <c r="G387" s="2">
        <f t="shared" si="16"/>
        <v>5.3750181573460026E-09</v>
      </c>
      <c r="M387" s="2">
        <f t="shared" si="19"/>
        <v>0</v>
      </c>
      <c r="N387" s="2">
        <f t="shared" si="20"/>
        <v>0</v>
      </c>
    </row>
    <row r="388" spans="1:14" ht="12.75">
      <c r="A388" s="2">
        <v>49</v>
      </c>
      <c r="B388" s="2">
        <f t="shared" si="17"/>
        <v>-5.3750181573460026E-09</v>
      </c>
      <c r="C388" s="2">
        <f t="shared" si="18"/>
        <v>0</v>
      </c>
      <c r="D388" s="2">
        <f t="shared" si="13"/>
        <v>0</v>
      </c>
      <c r="E388" s="2">
        <f t="shared" si="14"/>
        <v>1.0319145067898167E-10</v>
      </c>
      <c r="F388" s="2">
        <f t="shared" si="15"/>
        <v>-1.0319145067898167E-10</v>
      </c>
      <c r="G388" s="2">
        <f t="shared" si="16"/>
        <v>5.478209608024984E-09</v>
      </c>
      <c r="M388" s="2">
        <f t="shared" si="19"/>
        <v>0</v>
      </c>
      <c r="N388" s="2">
        <f t="shared" si="20"/>
        <v>0</v>
      </c>
    </row>
    <row r="389" spans="1:14" ht="12.75">
      <c r="A389" s="2">
        <v>50</v>
      </c>
      <c r="B389" s="2">
        <f t="shared" si="17"/>
        <v>-5.478209608024984E-09</v>
      </c>
      <c r="C389" s="2">
        <f t="shared" si="18"/>
        <v>0</v>
      </c>
      <c r="D389" s="2">
        <f t="shared" si="13"/>
        <v>0</v>
      </c>
      <c r="E389" s="2">
        <f t="shared" si="14"/>
        <v>1.0517255570626041E-10</v>
      </c>
      <c r="F389" s="2">
        <f t="shared" si="15"/>
        <v>-1.0517255570626041E-10</v>
      </c>
      <c r="G389" s="2">
        <f t="shared" si="16"/>
        <v>5.583382163731244E-09</v>
      </c>
      <c r="M389" s="2">
        <f t="shared" si="19"/>
        <v>0</v>
      </c>
      <c r="N389" s="2">
        <f t="shared" si="20"/>
        <v>0</v>
      </c>
    </row>
    <row r="390" spans="1:14" ht="12.75">
      <c r="A390" s="2">
        <v>51</v>
      </c>
      <c r="B390" s="2">
        <f t="shared" si="17"/>
        <v>-5.583382163731244E-09</v>
      </c>
      <c r="C390" s="2">
        <f t="shared" si="18"/>
        <v>0</v>
      </c>
      <c r="D390" s="2">
        <f t="shared" si="13"/>
        <v>0</v>
      </c>
      <c r="E390" s="2">
        <f t="shared" si="14"/>
        <v>1.0719169467049114E-10</v>
      </c>
      <c r="F390" s="2">
        <f t="shared" si="15"/>
        <v>-1.0719169467049114E-10</v>
      </c>
      <c r="G390" s="2">
        <f t="shared" si="16"/>
        <v>5.690573858401736E-09</v>
      </c>
      <c r="M390" s="2">
        <f t="shared" si="19"/>
        <v>0</v>
      </c>
      <c r="N390" s="2">
        <f t="shared" si="20"/>
        <v>0</v>
      </c>
    </row>
    <row r="391" spans="1:14" ht="12.75">
      <c r="A391" s="2">
        <v>52</v>
      </c>
      <c r="B391" s="2">
        <f t="shared" si="17"/>
        <v>-5.690573858401736E-09</v>
      </c>
      <c r="C391" s="2">
        <f t="shared" si="18"/>
        <v>0</v>
      </c>
      <c r="D391" s="2">
        <f t="shared" si="13"/>
        <v>0</v>
      </c>
      <c r="E391" s="2">
        <f t="shared" si="14"/>
        <v>1.0924959776030101E-10</v>
      </c>
      <c r="F391" s="2">
        <f t="shared" si="15"/>
        <v>-1.0924959776030101E-10</v>
      </c>
      <c r="G391" s="2">
        <f t="shared" si="16"/>
        <v>5.799823456162036E-09</v>
      </c>
      <c r="M391" s="2">
        <f t="shared" si="19"/>
        <v>0</v>
      </c>
      <c r="N391" s="2">
        <f t="shared" si="20"/>
        <v>0</v>
      </c>
    </row>
    <row r="392" spans="1:14" ht="12.75">
      <c r="A392" s="2">
        <v>53</v>
      </c>
      <c r="B392" s="2">
        <f t="shared" si="17"/>
        <v>-5.799823456162036E-09</v>
      </c>
      <c r="C392" s="2">
        <f t="shared" si="18"/>
        <v>0</v>
      </c>
      <c r="D392" s="2">
        <f t="shared" si="13"/>
        <v>0</v>
      </c>
      <c r="E392" s="2">
        <f t="shared" si="14"/>
        <v>1.1134700918272998E-10</v>
      </c>
      <c r="F392" s="2">
        <f t="shared" si="15"/>
        <v>-1.1134700918272998E-10</v>
      </c>
      <c r="G392" s="2">
        <f t="shared" si="16"/>
        <v>5.911170465344766E-09</v>
      </c>
      <c r="M392" s="2">
        <f t="shared" si="19"/>
        <v>0</v>
      </c>
      <c r="N392" s="2">
        <f t="shared" si="20"/>
        <v>0</v>
      </c>
    </row>
    <row r="393" spans="1:14" ht="12.75">
      <c r="A393" s="2">
        <v>54</v>
      </c>
      <c r="B393" s="2">
        <f t="shared" si="17"/>
        <v>-5.911170465344766E-09</v>
      </c>
      <c r="C393" s="2">
        <f t="shared" si="18"/>
        <v>0</v>
      </c>
      <c r="D393" s="2">
        <f t="shared" si="13"/>
        <v>0</v>
      </c>
      <c r="E393" s="2">
        <f t="shared" si="14"/>
        <v>1.1348468743236127E-10</v>
      </c>
      <c r="F393" s="2">
        <f t="shared" si="15"/>
        <v>-1.1348468743236127E-10</v>
      </c>
      <c r="G393" s="2">
        <f t="shared" si="16"/>
        <v>6.024655152777127E-09</v>
      </c>
      <c r="M393" s="2">
        <f t="shared" si="19"/>
        <v>0</v>
      </c>
      <c r="N393" s="2">
        <f t="shared" si="20"/>
        <v>0</v>
      </c>
    </row>
    <row r="394" spans="1:14" ht="12.75">
      <c r="A394" s="2">
        <v>55</v>
      </c>
      <c r="B394" s="2">
        <f t="shared" si="17"/>
        <v>-6.024655152777127E-09</v>
      </c>
      <c r="C394" s="2">
        <f t="shared" si="18"/>
        <v>0</v>
      </c>
      <c r="D394" s="2">
        <f t="shared" si="13"/>
        <v>0</v>
      </c>
      <c r="E394" s="2">
        <f t="shared" si="14"/>
        <v>1.1566340556561841E-10</v>
      </c>
      <c r="F394" s="2">
        <f t="shared" si="15"/>
        <v>-1.1566340556561841E-10</v>
      </c>
      <c r="G394" s="2">
        <f t="shared" si="16"/>
        <v>6.140318558342746E-09</v>
      </c>
      <c r="M394" s="2">
        <f t="shared" si="19"/>
        <v>0</v>
      </c>
      <c r="N394" s="2">
        <f t="shared" si="20"/>
        <v>0</v>
      </c>
    </row>
    <row r="395" spans="1:14" ht="12.75">
      <c r="A395" s="2">
        <v>56</v>
      </c>
      <c r="B395" s="2">
        <f t="shared" si="17"/>
        <v>-6.140318558342746E-09</v>
      </c>
      <c r="C395" s="2">
        <f t="shared" si="18"/>
        <v>0</v>
      </c>
      <c r="D395" s="2">
        <f t="shared" si="13"/>
        <v>0</v>
      </c>
      <c r="E395" s="2">
        <f t="shared" si="14"/>
        <v>1.1788395148032858E-10</v>
      </c>
      <c r="F395" s="2">
        <f t="shared" si="15"/>
        <v>-1.1788395148032858E-10</v>
      </c>
      <c r="G395" s="2">
        <f t="shared" si="16"/>
        <v>6.258202509823074E-09</v>
      </c>
      <c r="M395" s="2">
        <f t="shared" si="19"/>
        <v>0</v>
      </c>
      <c r="N395" s="2">
        <f t="shared" si="20"/>
        <v>0</v>
      </c>
    </row>
    <row r="396" spans="1:14" ht="12.75">
      <c r="A396" s="2">
        <f>A395+1</f>
        <v>57</v>
      </c>
      <c r="B396" s="2">
        <f t="shared" si="17"/>
        <v>-6.258202509823074E-09</v>
      </c>
      <c r="C396" s="2">
        <f t="shared" si="18"/>
        <v>0</v>
      </c>
      <c r="D396" s="2">
        <f t="shared" si="13"/>
        <v>0</v>
      </c>
      <c r="E396" s="2">
        <f t="shared" si="14"/>
        <v>1.2014712820065286E-10</v>
      </c>
      <c r="F396" s="2">
        <f t="shared" si="15"/>
        <v>-1.2014712820065286E-10</v>
      </c>
      <c r="G396" s="2">
        <f t="shared" si="16"/>
        <v>6.378349638023727E-09</v>
      </c>
      <c r="M396" s="2">
        <f t="shared" si="19"/>
        <v>0</v>
      </c>
      <c r="N396" s="2">
        <f t="shared" si="20"/>
        <v>0</v>
      </c>
    </row>
    <row r="397" spans="1:14" ht="12.75">
      <c r="A397" s="2">
        <f>A396+1</f>
        <v>58</v>
      </c>
      <c r="B397" s="2">
        <f t="shared" si="17"/>
        <v>-6.378349638023727E-09</v>
      </c>
      <c r="C397" s="2">
        <f t="shared" si="18"/>
        <v>0</v>
      </c>
      <c r="D397" s="2">
        <f t="shared" si="13"/>
        <v>0</v>
      </c>
      <c r="E397" s="2">
        <f t="shared" si="14"/>
        <v>1.2245375416748692E-10</v>
      </c>
      <c r="F397" s="2">
        <f t="shared" si="15"/>
        <v>-1.2245375416748692E-10</v>
      </c>
      <c r="G397" s="2">
        <f t="shared" si="16"/>
        <v>6.500803392191213E-09</v>
      </c>
      <c r="M397" s="2">
        <f t="shared" si="19"/>
        <v>0</v>
      </c>
      <c r="N397" s="2">
        <f t="shared" si="20"/>
        <v>0</v>
      </c>
    </row>
    <row r="398" spans="1:14" ht="12.75">
      <c r="A398" s="2">
        <f>A397+1</f>
        <v>59</v>
      </c>
      <c r="B398" s="2">
        <f t="shared" si="17"/>
        <v>-6.500803392191213E-09</v>
      </c>
      <c r="C398" s="2">
        <f t="shared" si="18"/>
        <v>0</v>
      </c>
      <c r="D398" s="2">
        <f t="shared" si="13"/>
        <v>0</v>
      </c>
      <c r="E398" s="2">
        <f t="shared" si="14"/>
        <v>1.248046635344368E-10</v>
      </c>
      <c r="F398" s="2">
        <f t="shared" si="15"/>
        <v>-1.248046635344368E-10</v>
      </c>
      <c r="G398" s="2">
        <f t="shared" si="16"/>
        <v>6.62560805572565E-09</v>
      </c>
      <c r="M398" s="2">
        <f t="shared" si="19"/>
        <v>0</v>
      </c>
      <c r="N398" s="2">
        <f t="shared" si="20"/>
        <v>0</v>
      </c>
    </row>
    <row r="399" spans="1:14" ht="12.75">
      <c r="A399" s="2">
        <f>A398+1</f>
        <v>60</v>
      </c>
      <c r="B399" s="2">
        <f t="shared" si="17"/>
        <v>-6.62560805572565E-09</v>
      </c>
      <c r="C399" s="2">
        <f t="shared" si="18"/>
        <v>0</v>
      </c>
      <c r="D399" s="2">
        <f t="shared" si="13"/>
        <v>0</v>
      </c>
      <c r="E399" s="2">
        <f t="shared" si="14"/>
        <v>1.2720070646947682E-10</v>
      </c>
      <c r="F399" s="2">
        <f t="shared" si="15"/>
        <v>-1.2720070646947682E-10</v>
      </c>
      <c r="G399" s="2">
        <f t="shared" si="16"/>
        <v>6.752808762195127E-09</v>
      </c>
      <c r="M399" s="2">
        <f t="shared" si="19"/>
        <v>0</v>
      </c>
      <c r="N399" s="2">
        <f t="shared" si="20"/>
        <v>0</v>
      </c>
    </row>
    <row r="400" spans="1:14" ht="12.75">
      <c r="A400" s="2">
        <f>A399+1</f>
        <v>61</v>
      </c>
      <c r="B400" s="2">
        <f t="shared" si="17"/>
        <v>-6.752808762195127E-09</v>
      </c>
      <c r="C400" s="2">
        <f t="shared" si="18"/>
        <v>0</v>
      </c>
      <c r="D400" s="2">
        <f t="shared" si="13"/>
        <v>0</v>
      </c>
      <c r="E400" s="2">
        <f t="shared" si="14"/>
        <v>1.2964274946239906E-10</v>
      </c>
      <c r="F400" s="2">
        <f t="shared" si="15"/>
        <v>-1.2964274946239906E-10</v>
      </c>
      <c r="G400" s="2">
        <f t="shared" si="16"/>
        <v>6.882451511657526E-09</v>
      </c>
      <c r="M400" s="2">
        <f t="shared" si="19"/>
        <v>0</v>
      </c>
      <c r="N400" s="2">
        <f t="shared" si="20"/>
        <v>0</v>
      </c>
    </row>
    <row r="401" spans="13:14" ht="12.75">
      <c r="M401" s="2">
        <f>IRR(M340:M400,0.1)</f>
        <v>0.019198344574510987</v>
      </c>
      <c r="N401" s="2">
        <f>IRR(N340:N400,0.1)</f>
        <v>0.019862443535405498</v>
      </c>
    </row>
    <row r="402" ht="12.75">
      <c r="A402" s="2" t="s">
        <v>26</v>
      </c>
    </row>
    <row r="403" spans="1:4" ht="12.75">
      <c r="A403" s="6" t="s">
        <v>3</v>
      </c>
      <c r="B403" s="6" t="s">
        <v>3</v>
      </c>
      <c r="C403" s="6" t="s">
        <v>3</v>
      </c>
      <c r="D403" s="6" t="s">
        <v>3</v>
      </c>
    </row>
    <row r="404" spans="1:6" ht="12.75">
      <c r="A404" s="2" t="s">
        <v>1</v>
      </c>
      <c r="F404" s="7">
        <v>1000</v>
      </c>
    </row>
    <row r="405" spans="1:6" ht="12.75">
      <c r="A405" s="2" t="s">
        <v>9</v>
      </c>
      <c r="F405" s="3">
        <v>0.01</v>
      </c>
    </row>
    <row r="406" spans="1:6" ht="12.75">
      <c r="A406" s="2" t="s">
        <v>5</v>
      </c>
      <c r="F406" s="8">
        <v>0</v>
      </c>
    </row>
    <row r="407" spans="1:6" ht="12.75">
      <c r="A407" s="2" t="s">
        <v>10</v>
      </c>
      <c r="F407" s="4">
        <v>36.25</v>
      </c>
    </row>
    <row r="408" spans="1:6" ht="12.75">
      <c r="A408" s="2" t="s">
        <v>11</v>
      </c>
      <c r="F408" s="9">
        <v>3</v>
      </c>
    </row>
    <row r="409" spans="1:6" ht="12.75">
      <c r="A409" s="2" t="s">
        <v>12</v>
      </c>
      <c r="F409" s="2">
        <v>12</v>
      </c>
    </row>
    <row r="410" ht="12.75">
      <c r="A410" s="2" t="s">
        <v>14</v>
      </c>
    </row>
    <row r="411" spans="1:6" ht="12.75">
      <c r="A411" s="2" t="s">
        <v>15</v>
      </c>
      <c r="F411" s="3">
        <f>N481*F409</f>
        <v>0</v>
      </c>
    </row>
    <row r="412" spans="1:7" ht="12.75">
      <c r="A412" s="2" t="s">
        <v>16</v>
      </c>
      <c r="F412" s="3">
        <f>M481*F409</f>
        <v>0</v>
      </c>
      <c r="G412" s="10"/>
    </row>
    <row r="415" ht="12.75">
      <c r="C415" s="2" t="s">
        <v>17</v>
      </c>
    </row>
    <row r="417" spans="1:14" ht="12.75">
      <c r="A417" s="2" t="str">
        <f>IF(F409=12,"MONTH",IF(F409=2,"HALF YEAR",IF(F409=4,"QUARTER","ERR")))</f>
        <v>MONTH</v>
      </c>
      <c r="B417" s="2" t="s">
        <v>4</v>
      </c>
      <c r="C417" s="2" t="s">
        <v>18</v>
      </c>
      <c r="D417" s="2" t="s">
        <v>2</v>
      </c>
      <c r="E417" s="2" t="s">
        <v>19</v>
      </c>
      <c r="F417" s="2" t="s">
        <v>27</v>
      </c>
      <c r="G417" s="2" t="s">
        <v>20</v>
      </c>
      <c r="M417" s="2" t="s">
        <v>22</v>
      </c>
      <c r="N417" s="2" t="s">
        <v>22</v>
      </c>
    </row>
    <row r="418" spans="3:14" ht="12.75">
      <c r="C418" s="2" t="s">
        <v>6</v>
      </c>
      <c r="E418" s="2" t="s">
        <v>23</v>
      </c>
      <c r="G418" s="2" t="s">
        <v>7</v>
      </c>
      <c r="M418" s="2" t="s">
        <v>24</v>
      </c>
      <c r="N418" s="2" t="s">
        <v>25</v>
      </c>
    </row>
    <row r="420" spans="1:14" ht="12.75">
      <c r="A420" s="2">
        <v>1</v>
      </c>
      <c r="B420" s="2">
        <f>-F$323</f>
        <v>-1000</v>
      </c>
      <c r="C420" s="2">
        <f>F$323*F$325</f>
        <v>0</v>
      </c>
      <c r="D420" s="2">
        <f aca="true" t="shared" si="21" ref="D420:D452">IF(A420&lt;=F$327*F$328,+(F$326*12/F$328/1000*F$323),0)</f>
        <v>38</v>
      </c>
      <c r="E420" s="2">
        <f aca="true" t="shared" si="22" ref="E420:E452">(-B420-(C420+D420))*M$401</f>
        <v>18.46880748067957</v>
      </c>
      <c r="F420" s="2">
        <f aca="true" t="shared" si="23" ref="F420:F452">D420-E420</f>
        <v>19.53119251932043</v>
      </c>
      <c r="G420" s="2">
        <f aca="true" t="shared" si="24" ref="G420:G452">-B420-F420-C420</f>
        <v>980.4688074806795</v>
      </c>
      <c r="M420" s="2">
        <f>B420+D420+C420</f>
        <v>-962</v>
      </c>
      <c r="N420" s="2">
        <f>M420+(F404*F405)</f>
        <v>-952</v>
      </c>
    </row>
    <row r="421" spans="1:14" ht="12.75">
      <c r="A421" s="2">
        <v>2</v>
      </c>
      <c r="B421" s="2">
        <f aca="true" t="shared" si="25" ref="B421:B452">-G420</f>
        <v>-980.4688074806795</v>
      </c>
      <c r="C421" s="2">
        <f aca="true" t="shared" si="26" ref="C421:C452">IF(A421=F$327*F$328,-F$323*F$325,0)</f>
        <v>0</v>
      </c>
      <c r="D421" s="2">
        <f t="shared" si="21"/>
        <v>38</v>
      </c>
      <c r="E421" s="2">
        <f t="shared" si="22"/>
        <v>18.093840916742543</v>
      </c>
      <c r="F421" s="2">
        <f t="shared" si="23"/>
        <v>19.906159083257457</v>
      </c>
      <c r="G421" s="2">
        <f t="shared" si="24"/>
        <v>960.5626483974221</v>
      </c>
      <c r="M421" s="2">
        <f aca="true" t="shared" si="27" ref="M421:M452">D421+C421</f>
        <v>38</v>
      </c>
      <c r="N421" s="2">
        <f aca="true" t="shared" si="28" ref="N421:N451">M421</f>
        <v>38</v>
      </c>
    </row>
    <row r="422" spans="1:14" ht="12.75">
      <c r="A422" s="2">
        <v>3</v>
      </c>
      <c r="B422" s="2">
        <f t="shared" si="25"/>
        <v>-960.5626483974221</v>
      </c>
      <c r="C422" s="2">
        <f t="shared" si="26"/>
        <v>0</v>
      </c>
      <c r="D422" s="2">
        <f t="shared" si="21"/>
        <v>38</v>
      </c>
      <c r="E422" s="2">
        <f t="shared" si="22"/>
        <v>17.711675615507136</v>
      </c>
      <c r="F422" s="2">
        <f t="shared" si="23"/>
        <v>20.288324384492864</v>
      </c>
      <c r="G422" s="2">
        <f t="shared" si="24"/>
        <v>940.2743240129292</v>
      </c>
      <c r="M422" s="2">
        <f t="shared" si="27"/>
        <v>38</v>
      </c>
      <c r="N422" s="2">
        <f t="shared" si="28"/>
        <v>38</v>
      </c>
    </row>
    <row r="423" spans="1:14" ht="12.75">
      <c r="A423" s="2">
        <v>4</v>
      </c>
      <c r="B423" s="2">
        <f t="shared" si="25"/>
        <v>-940.2743240129292</v>
      </c>
      <c r="C423" s="2">
        <f t="shared" si="26"/>
        <v>0</v>
      </c>
      <c r="D423" s="2">
        <f t="shared" si="21"/>
        <v>38</v>
      </c>
      <c r="E423" s="2">
        <f t="shared" si="22"/>
        <v>17.322173373134188</v>
      </c>
      <c r="F423" s="2">
        <f t="shared" si="23"/>
        <v>20.677826626865812</v>
      </c>
      <c r="G423" s="2">
        <f t="shared" si="24"/>
        <v>919.5964973860634</v>
      </c>
      <c r="M423" s="2">
        <f t="shared" si="27"/>
        <v>38</v>
      </c>
      <c r="N423" s="2">
        <f t="shared" si="28"/>
        <v>38</v>
      </c>
    </row>
    <row r="424" spans="1:14" ht="12.75">
      <c r="A424" s="2">
        <v>5</v>
      </c>
      <c r="B424" s="2">
        <f t="shared" si="25"/>
        <v>-919.5964973860634</v>
      </c>
      <c r="C424" s="2">
        <f t="shared" si="26"/>
        <v>0</v>
      </c>
      <c r="D424" s="2">
        <f t="shared" si="21"/>
        <v>38</v>
      </c>
      <c r="E424" s="2">
        <f t="shared" si="22"/>
        <v>16.92519333249962</v>
      </c>
      <c r="F424" s="2">
        <f t="shared" si="23"/>
        <v>21.07480666750038</v>
      </c>
      <c r="G424" s="2">
        <f t="shared" si="24"/>
        <v>898.521690718563</v>
      </c>
      <c r="M424" s="2">
        <f t="shared" si="27"/>
        <v>38</v>
      </c>
      <c r="N424" s="2">
        <f t="shared" si="28"/>
        <v>38</v>
      </c>
    </row>
    <row r="425" spans="1:14" ht="12.75">
      <c r="A425" s="2">
        <v>6</v>
      </c>
      <c r="B425" s="2">
        <f t="shared" si="25"/>
        <v>-898.521690718563</v>
      </c>
      <c r="C425" s="2">
        <f t="shared" si="26"/>
        <v>0</v>
      </c>
      <c r="D425" s="2">
        <f t="shared" si="21"/>
        <v>38</v>
      </c>
      <c r="E425" s="2">
        <f t="shared" si="22"/>
        <v>16.520591932255744</v>
      </c>
      <c r="F425" s="2">
        <f t="shared" si="23"/>
        <v>21.479408067744256</v>
      </c>
      <c r="G425" s="2">
        <f t="shared" si="24"/>
        <v>877.0422826508188</v>
      </c>
      <c r="M425" s="2">
        <f t="shared" si="27"/>
        <v>38</v>
      </c>
      <c r="N425" s="2">
        <f t="shared" si="28"/>
        <v>38</v>
      </c>
    </row>
    <row r="426" spans="1:14" ht="12.75">
      <c r="A426" s="2">
        <v>7</v>
      </c>
      <c r="B426" s="2">
        <f t="shared" si="25"/>
        <v>-877.0422826508188</v>
      </c>
      <c r="C426" s="2">
        <f t="shared" si="26"/>
        <v>0</v>
      </c>
      <c r="D426" s="2">
        <f t="shared" si="21"/>
        <v>38</v>
      </c>
      <c r="E426" s="2">
        <f t="shared" si="22"/>
        <v>16.10822285491466</v>
      </c>
      <c r="F426" s="2">
        <f t="shared" si="23"/>
        <v>21.89177714508534</v>
      </c>
      <c r="G426" s="2">
        <f t="shared" si="24"/>
        <v>855.1505055057335</v>
      </c>
      <c r="M426" s="2">
        <f t="shared" si="27"/>
        <v>38</v>
      </c>
      <c r="N426" s="2">
        <f t="shared" si="28"/>
        <v>38</v>
      </c>
    </row>
    <row r="427" spans="1:14" ht="12.75">
      <c r="A427" s="2">
        <v>8</v>
      </c>
      <c r="B427" s="2">
        <f t="shared" si="25"/>
        <v>-855.1505055057335</v>
      </c>
      <c r="C427" s="2">
        <f t="shared" si="26"/>
        <v>0</v>
      </c>
      <c r="D427" s="2">
        <f t="shared" si="21"/>
        <v>38</v>
      </c>
      <c r="E427" s="2">
        <f t="shared" si="22"/>
        <v>15.687936973934908</v>
      </c>
      <c r="F427" s="2">
        <f t="shared" si="23"/>
        <v>22.31206302606509</v>
      </c>
      <c r="G427" s="2">
        <f t="shared" si="24"/>
        <v>832.8384424796684</v>
      </c>
      <c r="M427" s="2">
        <f t="shared" si="27"/>
        <v>38</v>
      </c>
      <c r="N427" s="2">
        <f t="shared" si="28"/>
        <v>38</v>
      </c>
    </row>
    <row r="428" spans="1:14" ht="12.75">
      <c r="A428" s="2">
        <v>9</v>
      </c>
      <c r="B428" s="2">
        <f t="shared" si="25"/>
        <v>-832.8384424796684</v>
      </c>
      <c r="C428" s="2">
        <f t="shared" si="26"/>
        <v>0</v>
      </c>
      <c r="D428" s="2">
        <f t="shared" si="21"/>
        <v>38</v>
      </c>
      <c r="E428" s="2">
        <f t="shared" si="22"/>
        <v>15.259582299792305</v>
      </c>
      <c r="F428" s="2">
        <f t="shared" si="23"/>
        <v>22.740417700207693</v>
      </c>
      <c r="G428" s="2">
        <f t="shared" si="24"/>
        <v>810.0980247794607</v>
      </c>
      <c r="M428" s="2">
        <f t="shared" si="27"/>
        <v>38</v>
      </c>
      <c r="N428" s="2">
        <f t="shared" si="28"/>
        <v>38</v>
      </c>
    </row>
    <row r="429" spans="1:14" ht="12.75">
      <c r="A429" s="2">
        <v>10</v>
      </c>
      <c r="B429" s="2">
        <f t="shared" si="25"/>
        <v>-810.0980247794607</v>
      </c>
      <c r="C429" s="2">
        <f t="shared" si="26"/>
        <v>0</v>
      </c>
      <c r="D429" s="2">
        <f t="shared" si="21"/>
        <v>38</v>
      </c>
      <c r="E429" s="2">
        <f t="shared" si="22"/>
        <v>14.82300392501541</v>
      </c>
      <c r="F429" s="2">
        <f t="shared" si="23"/>
        <v>23.17699607498459</v>
      </c>
      <c r="G429" s="2">
        <f t="shared" si="24"/>
        <v>786.9210287044762</v>
      </c>
      <c r="M429" s="2">
        <f t="shared" si="27"/>
        <v>38</v>
      </c>
      <c r="N429" s="2">
        <f t="shared" si="28"/>
        <v>38</v>
      </c>
    </row>
    <row r="430" spans="1:14" ht="12.75">
      <c r="A430" s="2">
        <v>11</v>
      </c>
      <c r="B430" s="2">
        <f t="shared" si="25"/>
        <v>-786.9210287044762</v>
      </c>
      <c r="C430" s="2">
        <f t="shared" si="26"/>
        <v>0</v>
      </c>
      <c r="D430" s="2">
        <f t="shared" si="21"/>
        <v>38</v>
      </c>
      <c r="E430" s="2">
        <f t="shared" si="22"/>
        <v>14.378043968165766</v>
      </c>
      <c r="F430" s="2">
        <f t="shared" si="23"/>
        <v>23.621956031834234</v>
      </c>
      <c r="G430" s="2">
        <f t="shared" si="24"/>
        <v>763.299072672642</v>
      </c>
      <c r="M430" s="2">
        <f t="shared" si="27"/>
        <v>38</v>
      </c>
      <c r="N430" s="2">
        <f t="shared" si="28"/>
        <v>38</v>
      </c>
    </row>
    <row r="431" spans="1:14" ht="12.75">
      <c r="A431" s="2">
        <v>12</v>
      </c>
      <c r="B431" s="2">
        <f t="shared" si="25"/>
        <v>-763.299072672642</v>
      </c>
      <c r="C431" s="2">
        <f t="shared" si="26"/>
        <v>0</v>
      </c>
      <c r="D431" s="2">
        <f t="shared" si="21"/>
        <v>38</v>
      </c>
      <c r="E431" s="2">
        <f t="shared" si="22"/>
        <v>13.924541516742666</v>
      </c>
      <c r="F431" s="2">
        <f t="shared" si="23"/>
        <v>24.075458483257336</v>
      </c>
      <c r="G431" s="2">
        <f t="shared" si="24"/>
        <v>739.2236141893846</v>
      </c>
      <c r="M431" s="2">
        <f t="shared" si="27"/>
        <v>38</v>
      </c>
      <c r="N431" s="2">
        <f t="shared" si="28"/>
        <v>38</v>
      </c>
    </row>
    <row r="432" spans="1:14" ht="12.75">
      <c r="A432" s="2">
        <v>13</v>
      </c>
      <c r="B432" s="2">
        <f t="shared" si="25"/>
        <v>-739.2236141893846</v>
      </c>
      <c r="C432" s="2">
        <f t="shared" si="26"/>
        <v>0</v>
      </c>
      <c r="D432" s="2">
        <f t="shared" si="21"/>
        <v>38</v>
      </c>
      <c r="E432" s="2">
        <f t="shared" si="22"/>
        <v>13.462332568991759</v>
      </c>
      <c r="F432" s="2">
        <f t="shared" si="23"/>
        <v>24.53766743100824</v>
      </c>
      <c r="G432" s="2">
        <f t="shared" si="24"/>
        <v>714.6859467583764</v>
      </c>
      <c r="M432" s="2">
        <f t="shared" si="27"/>
        <v>38</v>
      </c>
      <c r="N432" s="2">
        <f t="shared" si="28"/>
        <v>38</v>
      </c>
    </row>
    <row r="433" spans="1:14" ht="12.75">
      <c r="A433" s="2">
        <v>14</v>
      </c>
      <c r="B433" s="2">
        <f t="shared" si="25"/>
        <v>-714.6859467583764</v>
      </c>
      <c r="C433" s="2">
        <f t="shared" si="26"/>
        <v>0</v>
      </c>
      <c r="D433" s="2">
        <f t="shared" si="21"/>
        <v>38</v>
      </c>
      <c r="E433" s="2">
        <f t="shared" si="22"/>
        <v>12.991249974596506</v>
      </c>
      <c r="F433" s="2">
        <f t="shared" si="23"/>
        <v>25.008750025403494</v>
      </c>
      <c r="G433" s="2">
        <f t="shared" si="24"/>
        <v>689.6771967329729</v>
      </c>
      <c r="M433" s="2">
        <f t="shared" si="27"/>
        <v>38</v>
      </c>
      <c r="N433" s="2">
        <f t="shared" si="28"/>
        <v>38</v>
      </c>
    </row>
    <row r="434" spans="1:14" ht="12.75">
      <c r="A434" s="2">
        <v>15</v>
      </c>
      <c r="B434" s="2">
        <f t="shared" si="25"/>
        <v>-689.6771967329729</v>
      </c>
      <c r="C434" s="2">
        <f t="shared" si="26"/>
        <v>0</v>
      </c>
      <c r="D434" s="2">
        <f t="shared" si="21"/>
        <v>38</v>
      </c>
      <c r="E434" s="2">
        <f t="shared" si="22"/>
        <v>12.511123374231</v>
      </c>
      <c r="F434" s="2">
        <f t="shared" si="23"/>
        <v>25.488876625769002</v>
      </c>
      <c r="G434" s="2">
        <f t="shared" si="24"/>
        <v>664.1883201072039</v>
      </c>
      <c r="M434" s="2">
        <f t="shared" si="27"/>
        <v>38</v>
      </c>
      <c r="N434" s="2">
        <f t="shared" si="28"/>
        <v>38</v>
      </c>
    </row>
    <row r="435" spans="1:14" ht="12.75">
      <c r="A435" s="2">
        <v>16</v>
      </c>
      <c r="B435" s="2">
        <f t="shared" si="25"/>
        <v>-664.1883201072039</v>
      </c>
      <c r="C435" s="2">
        <f t="shared" si="26"/>
        <v>0</v>
      </c>
      <c r="D435" s="2">
        <f t="shared" si="21"/>
        <v>38</v>
      </c>
      <c r="E435" s="2">
        <f t="shared" si="22"/>
        <v>12.021779137952288</v>
      </c>
      <c r="F435" s="2">
        <f t="shared" si="23"/>
        <v>25.978220862047714</v>
      </c>
      <c r="G435" s="2">
        <f t="shared" si="24"/>
        <v>638.2100992451562</v>
      </c>
      <c r="M435" s="2">
        <f t="shared" si="27"/>
        <v>38</v>
      </c>
      <c r="N435" s="2">
        <f t="shared" si="28"/>
        <v>38</v>
      </c>
    </row>
    <row r="436" spans="1:14" ht="12.75">
      <c r="A436" s="2">
        <v>17</v>
      </c>
      <c r="B436" s="2">
        <f t="shared" si="25"/>
        <v>-638.2100992451562</v>
      </c>
      <c r="C436" s="2">
        <f t="shared" si="26"/>
        <v>0</v>
      </c>
      <c r="D436" s="2">
        <f t="shared" si="21"/>
        <v>38</v>
      </c>
      <c r="E436" s="2">
        <f t="shared" si="22"/>
        <v>11.523040302409946</v>
      </c>
      <c r="F436" s="2">
        <f t="shared" si="23"/>
        <v>26.476959697590054</v>
      </c>
      <c r="G436" s="2">
        <f t="shared" si="24"/>
        <v>611.7331395475662</v>
      </c>
      <c r="M436" s="2">
        <f t="shared" si="27"/>
        <v>38</v>
      </c>
      <c r="N436" s="2">
        <f t="shared" si="28"/>
        <v>38</v>
      </c>
    </row>
    <row r="437" spans="1:14" ht="12.75">
      <c r="A437" s="2">
        <v>18</v>
      </c>
      <c r="B437" s="2">
        <f t="shared" si="25"/>
        <v>-611.7331395475662</v>
      </c>
      <c r="C437" s="2">
        <f t="shared" si="26"/>
        <v>0</v>
      </c>
      <c r="D437" s="2">
        <f t="shared" si="21"/>
        <v>38</v>
      </c>
      <c r="E437" s="2">
        <f t="shared" si="22"/>
        <v>11.014726506850172</v>
      </c>
      <c r="F437" s="2">
        <f t="shared" si="23"/>
        <v>26.985273493149826</v>
      </c>
      <c r="G437" s="2">
        <f t="shared" si="24"/>
        <v>584.7478660544164</v>
      </c>
      <c r="M437" s="2">
        <f t="shared" si="27"/>
        <v>38</v>
      </c>
      <c r="N437" s="2">
        <f t="shared" si="28"/>
        <v>38</v>
      </c>
    </row>
    <row r="438" spans="1:14" ht="12.75">
      <c r="A438" s="2">
        <v>19</v>
      </c>
      <c r="B438" s="2">
        <f t="shared" si="25"/>
        <v>-584.7478660544164</v>
      </c>
      <c r="C438" s="2">
        <f t="shared" si="26"/>
        <v>0</v>
      </c>
      <c r="D438" s="2">
        <f t="shared" si="21"/>
        <v>38</v>
      </c>
      <c r="E438" s="2">
        <f t="shared" si="22"/>
        <v>10.496653927891265</v>
      </c>
      <c r="F438" s="2">
        <f t="shared" si="23"/>
        <v>27.503346072108734</v>
      </c>
      <c r="G438" s="2">
        <f t="shared" si="24"/>
        <v>557.2445199823077</v>
      </c>
      <c r="M438" s="2">
        <f t="shared" si="27"/>
        <v>38</v>
      </c>
      <c r="N438" s="2">
        <f t="shared" si="28"/>
        <v>38</v>
      </c>
    </row>
    <row r="439" spans="1:14" ht="12.75">
      <c r="A439" s="2">
        <v>20</v>
      </c>
      <c r="B439" s="2">
        <f t="shared" si="25"/>
        <v>-557.2445199823077</v>
      </c>
      <c r="C439" s="2">
        <f t="shared" si="26"/>
        <v>0</v>
      </c>
      <c r="D439" s="2">
        <f t="shared" si="21"/>
        <v>38</v>
      </c>
      <c r="E439" s="2">
        <f t="shared" si="22"/>
        <v>9.968635213046898</v>
      </c>
      <c r="F439" s="2">
        <f t="shared" si="23"/>
        <v>28.0313647869531</v>
      </c>
      <c r="G439" s="2">
        <f t="shared" si="24"/>
        <v>529.2131551953546</v>
      </c>
      <c r="M439" s="2">
        <f t="shared" si="27"/>
        <v>38</v>
      </c>
      <c r="N439" s="2">
        <f t="shared" si="28"/>
        <v>38</v>
      </c>
    </row>
    <row r="440" spans="1:14" ht="12.75">
      <c r="A440" s="2">
        <v>21</v>
      </c>
      <c r="B440" s="2">
        <f t="shared" si="25"/>
        <v>-529.2131551953546</v>
      </c>
      <c r="C440" s="2">
        <f t="shared" si="26"/>
        <v>0</v>
      </c>
      <c r="D440" s="2">
        <f t="shared" si="21"/>
        <v>38</v>
      </c>
      <c r="E440" s="2">
        <f t="shared" si="22"/>
        <v>9.43047941297316</v>
      </c>
      <c r="F440" s="2">
        <f t="shared" si="23"/>
        <v>28.56952058702684</v>
      </c>
      <c r="G440" s="2">
        <f t="shared" si="24"/>
        <v>500.6436346083278</v>
      </c>
      <c r="M440" s="2">
        <f t="shared" si="27"/>
        <v>38</v>
      </c>
      <c r="N440" s="2">
        <f t="shared" si="28"/>
        <v>38</v>
      </c>
    </row>
    <row r="441" spans="1:14" ht="12.75">
      <c r="A441" s="2">
        <v>22</v>
      </c>
      <c r="B441" s="2">
        <f t="shared" si="25"/>
        <v>-500.6436346083278</v>
      </c>
      <c r="C441" s="2">
        <f t="shared" si="26"/>
        <v>0</v>
      </c>
      <c r="D441" s="2">
        <f t="shared" si="21"/>
        <v>38</v>
      </c>
      <c r="E441" s="2">
        <f t="shared" si="22"/>
        <v>8.881991912414833</v>
      </c>
      <c r="F441" s="2">
        <f t="shared" si="23"/>
        <v>29.118008087585167</v>
      </c>
      <c r="G441" s="2">
        <f t="shared" si="24"/>
        <v>471.5256265207426</v>
      </c>
      <c r="M441" s="2">
        <f t="shared" si="27"/>
        <v>38</v>
      </c>
      <c r="N441" s="2">
        <f t="shared" si="28"/>
        <v>38</v>
      </c>
    </row>
    <row r="442" spans="1:14" ht="12.75">
      <c r="A442" s="2">
        <v>23</v>
      </c>
      <c r="B442" s="2">
        <f t="shared" si="25"/>
        <v>-471.5256265207426</v>
      </c>
      <c r="C442" s="2">
        <f t="shared" si="26"/>
        <v>0</v>
      </c>
      <c r="D442" s="2">
        <f t="shared" si="21"/>
        <v>38</v>
      </c>
      <c r="E442" s="2">
        <f t="shared" si="22"/>
        <v>8.322974359825976</v>
      </c>
      <c r="F442" s="2">
        <f t="shared" si="23"/>
        <v>29.677025640174023</v>
      </c>
      <c r="G442" s="2">
        <f t="shared" si="24"/>
        <v>441.8486008805686</v>
      </c>
      <c r="M442" s="2">
        <f t="shared" si="27"/>
        <v>38</v>
      </c>
      <c r="N442" s="2">
        <f t="shared" si="28"/>
        <v>38</v>
      </c>
    </row>
    <row r="443" spans="1:14" ht="12.75">
      <c r="A443" s="2">
        <v>24</v>
      </c>
      <c r="B443" s="2">
        <f t="shared" si="25"/>
        <v>-441.8486008805686</v>
      </c>
      <c r="C443" s="2">
        <f t="shared" si="26"/>
        <v>0</v>
      </c>
      <c r="D443" s="2">
        <f t="shared" si="21"/>
        <v>38</v>
      </c>
      <c r="E443" s="2">
        <f t="shared" si="22"/>
        <v>7.753224595639317</v>
      </c>
      <c r="F443" s="2">
        <f t="shared" si="23"/>
        <v>30.246775404360683</v>
      </c>
      <c r="G443" s="2">
        <f t="shared" si="24"/>
        <v>411.6018254762079</v>
      </c>
      <c r="M443" s="2">
        <f t="shared" si="27"/>
        <v>38</v>
      </c>
      <c r="N443" s="2">
        <f t="shared" si="28"/>
        <v>38</v>
      </c>
    </row>
    <row r="444" spans="1:14" ht="12.75">
      <c r="A444" s="2">
        <v>25</v>
      </c>
      <c r="B444" s="2">
        <f t="shared" si="25"/>
        <v>-411.6018254762079</v>
      </c>
      <c r="C444" s="2">
        <f t="shared" si="26"/>
        <v>0</v>
      </c>
      <c r="D444" s="2">
        <f t="shared" si="21"/>
        <v>38</v>
      </c>
      <c r="E444" s="2">
        <f t="shared" si="22"/>
        <v>7.172536579158557</v>
      </c>
      <c r="F444" s="2">
        <f t="shared" si="23"/>
        <v>30.827463420841443</v>
      </c>
      <c r="G444" s="2">
        <f t="shared" si="24"/>
        <v>380.77436205536645</v>
      </c>
      <c r="M444" s="2">
        <f t="shared" si="27"/>
        <v>38</v>
      </c>
      <c r="N444" s="2">
        <f t="shared" si="28"/>
        <v>38</v>
      </c>
    </row>
    <row r="445" spans="1:14" ht="12.75">
      <c r="A445" s="2">
        <v>26</v>
      </c>
      <c r="B445" s="2">
        <f t="shared" si="25"/>
        <v>-380.77436205536645</v>
      </c>
      <c r="C445" s="2">
        <f t="shared" si="26"/>
        <v>0</v>
      </c>
      <c r="D445" s="2">
        <f t="shared" si="21"/>
        <v>38</v>
      </c>
      <c r="E445" s="2">
        <f t="shared" si="22"/>
        <v>6.580700314047109</v>
      </c>
      <c r="F445" s="2">
        <f t="shared" si="23"/>
        <v>31.41929968595289</v>
      </c>
      <c r="G445" s="2">
        <f t="shared" si="24"/>
        <v>349.3550623694136</v>
      </c>
      <c r="M445" s="2">
        <f t="shared" si="27"/>
        <v>38</v>
      </c>
      <c r="N445" s="2">
        <f t="shared" si="28"/>
        <v>38</v>
      </c>
    </row>
    <row r="446" spans="1:14" ht="12.75">
      <c r="A446" s="2">
        <v>27</v>
      </c>
      <c r="B446" s="2">
        <f t="shared" si="25"/>
        <v>-349.3550623694136</v>
      </c>
      <c r="C446" s="2">
        <f t="shared" si="26"/>
        <v>0</v>
      </c>
      <c r="D446" s="2">
        <f t="shared" si="21"/>
        <v>38</v>
      </c>
      <c r="E446" s="2">
        <f t="shared" si="22"/>
        <v>5.977501772386361</v>
      </c>
      <c r="F446" s="2">
        <f t="shared" si="23"/>
        <v>32.02249822761364</v>
      </c>
      <c r="G446" s="2">
        <f t="shared" si="24"/>
        <v>317.33256414179993</v>
      </c>
      <c r="M446" s="2">
        <f t="shared" si="27"/>
        <v>38</v>
      </c>
      <c r="N446" s="2">
        <f t="shared" si="28"/>
        <v>38</v>
      </c>
    </row>
    <row r="447" spans="1:14" ht="12.75">
      <c r="A447" s="2">
        <v>28</v>
      </c>
      <c r="B447" s="2">
        <f t="shared" si="25"/>
        <v>-317.33256414179993</v>
      </c>
      <c r="C447" s="2">
        <f t="shared" si="26"/>
        <v>0</v>
      </c>
      <c r="D447" s="2">
        <f t="shared" si="21"/>
        <v>38</v>
      </c>
      <c r="E447" s="2">
        <f t="shared" si="22"/>
        <v>5.362722817275967</v>
      </c>
      <c r="F447" s="2">
        <f t="shared" si="23"/>
        <v>32.637277182724034</v>
      </c>
      <c r="G447" s="2">
        <f t="shared" si="24"/>
        <v>284.69528695907593</v>
      </c>
      <c r="M447" s="2">
        <f t="shared" si="27"/>
        <v>38</v>
      </c>
      <c r="N447" s="2">
        <f t="shared" si="28"/>
        <v>38</v>
      </c>
    </row>
    <row r="448" spans="1:14" ht="12.75">
      <c r="A448" s="2">
        <v>29</v>
      </c>
      <c r="B448" s="2">
        <f t="shared" si="25"/>
        <v>-284.69528695907593</v>
      </c>
      <c r="C448" s="2">
        <f t="shared" si="26"/>
        <v>0</v>
      </c>
      <c r="D448" s="2">
        <f t="shared" si="21"/>
        <v>38</v>
      </c>
      <c r="E448" s="2">
        <f t="shared" si="22"/>
        <v>4.736141123948206</v>
      </c>
      <c r="F448" s="2">
        <f t="shared" si="23"/>
        <v>33.26385887605179</v>
      </c>
      <c r="G448" s="2">
        <f t="shared" si="24"/>
        <v>251.43142808302414</v>
      </c>
      <c r="M448" s="2">
        <f t="shared" si="27"/>
        <v>38</v>
      </c>
      <c r="N448" s="2">
        <f t="shared" si="28"/>
        <v>38</v>
      </c>
    </row>
    <row r="449" spans="1:14" ht="12.75">
      <c r="A449" s="2">
        <v>30</v>
      </c>
      <c r="B449" s="2">
        <f t="shared" si="25"/>
        <v>-251.43142808302414</v>
      </c>
      <c r="C449" s="2">
        <f t="shared" si="26"/>
        <v>0</v>
      </c>
      <c r="D449" s="2">
        <f t="shared" si="21"/>
        <v>38</v>
      </c>
      <c r="E449" s="2">
        <f t="shared" si="22"/>
        <v>4.097530099367859</v>
      </c>
      <c r="F449" s="2">
        <f t="shared" si="23"/>
        <v>33.90246990063214</v>
      </c>
      <c r="G449" s="2">
        <f t="shared" si="24"/>
        <v>217.528958182392</v>
      </c>
      <c r="M449" s="2">
        <f t="shared" si="27"/>
        <v>38</v>
      </c>
      <c r="N449" s="2">
        <f t="shared" si="28"/>
        <v>38</v>
      </c>
    </row>
    <row r="450" spans="1:14" ht="12.75">
      <c r="A450" s="2">
        <v>31</v>
      </c>
      <c r="B450" s="2">
        <f t="shared" si="25"/>
        <v>-217.528958182392</v>
      </c>
      <c r="C450" s="2">
        <f t="shared" si="26"/>
        <v>0</v>
      </c>
      <c r="D450" s="2">
        <f t="shared" si="21"/>
        <v>38</v>
      </c>
      <c r="E450" s="2">
        <f t="shared" si="22"/>
        <v>3.446658800288535</v>
      </c>
      <c r="F450" s="2">
        <f t="shared" si="23"/>
        <v>34.55334119971147</v>
      </c>
      <c r="G450" s="2">
        <f t="shared" si="24"/>
        <v>182.97561698268052</v>
      </c>
      <c r="M450" s="2">
        <f t="shared" si="27"/>
        <v>38</v>
      </c>
      <c r="N450" s="2">
        <f t="shared" si="28"/>
        <v>38</v>
      </c>
    </row>
    <row r="451" spans="1:14" ht="12.75">
      <c r="A451" s="2">
        <v>32</v>
      </c>
      <c r="B451" s="2">
        <f t="shared" si="25"/>
        <v>-182.97561698268052</v>
      </c>
      <c r="C451" s="2">
        <f t="shared" si="26"/>
        <v>0</v>
      </c>
      <c r="D451" s="2">
        <f t="shared" si="21"/>
        <v>38</v>
      </c>
      <c r="E451" s="2">
        <f t="shared" si="22"/>
        <v>2.783291849735827</v>
      </c>
      <c r="F451" s="2">
        <f t="shared" si="23"/>
        <v>35.216708150264175</v>
      </c>
      <c r="G451" s="2">
        <f t="shared" si="24"/>
        <v>147.75890883241635</v>
      </c>
      <c r="M451" s="2">
        <f t="shared" si="27"/>
        <v>38</v>
      </c>
      <c r="N451" s="2">
        <f t="shared" si="28"/>
        <v>38</v>
      </c>
    </row>
    <row r="452" spans="1:13" ht="12.75">
      <c r="A452" s="2">
        <v>33</v>
      </c>
      <c r="B452" s="2">
        <f t="shared" si="25"/>
        <v>-147.75890883241635</v>
      </c>
      <c r="C452" s="2">
        <f t="shared" si="26"/>
        <v>0</v>
      </c>
      <c r="D452" s="2">
        <f t="shared" si="21"/>
        <v>38</v>
      </c>
      <c r="E452" s="2">
        <f t="shared" si="22"/>
        <v>2.1071893518870666</v>
      </c>
      <c r="F452" s="2">
        <f t="shared" si="23"/>
        <v>35.892810648112935</v>
      </c>
      <c r="G452" s="2">
        <f t="shared" si="24"/>
        <v>111.86609818430341</v>
      </c>
      <c r="M452" s="2">
        <f t="shared" si="27"/>
        <v>38</v>
      </c>
    </row>
  </sheetData>
  <sheetProtection/>
  <printOptions/>
  <pageMargins left="0.5" right="0.5" top="0.75" bottom="0.7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NIDHI BOTHRA</dc:creator>
  <cp:keywords/>
  <dc:description/>
  <cp:lastModifiedBy>Abhirup Ghosh</cp:lastModifiedBy>
  <dcterms:created xsi:type="dcterms:W3CDTF">1999-05-03T06:05:23Z</dcterms:created>
  <dcterms:modified xsi:type="dcterms:W3CDTF">2014-10-08T07:10:19Z</dcterms:modified>
  <cp:category/>
  <cp:version/>
  <cp:contentType/>
  <cp:contentStatus/>
</cp:coreProperties>
</file>