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A" sheetId="1" r:id="rId1"/>
  </sheets>
  <definedNames>
    <definedName name="Q">'A'!$A$329:$AG$414</definedName>
    <definedName name="QUARTER">'A'!$A$329:$AG$414</definedName>
  </definedNames>
  <calcPr fullCalcOnLoad="1"/>
</workbook>
</file>

<file path=xl/sharedStrings.xml><?xml version="1.0" encoding="utf-8"?>
<sst xmlns="http://schemas.openxmlformats.org/spreadsheetml/2006/main" count="78" uniqueCount="46">
  <si>
    <t>CAP.REC.</t>
  </si>
  <si>
    <t>ASSET COST</t>
  </si>
  <si>
    <t>RENT</t>
  </si>
  <si>
    <t>-</t>
  </si>
  <si>
    <t>COST</t>
  </si>
  <si>
    <t>SECURITY DEPOSIT</t>
  </si>
  <si>
    <t>DEPOSIT</t>
  </si>
  <si>
    <t>O/S</t>
  </si>
  <si>
    <t>CASE 1: RENTALS PAYABLE IN ARREARS</t>
  </si>
  <si>
    <t>LEASE MANAGEMENT FEE</t>
  </si>
  <si>
    <t>LEASE RENT PM/000</t>
  </si>
  <si>
    <t>NO. OF YEARS IN THE LEASE/HP</t>
  </si>
  <si>
    <t>NO. OF PAYMENTS EACH YEAR</t>
  </si>
  <si>
    <t>ACCOUNTING DEPRECIATION RATE</t>
  </si>
  <si>
    <t>PAYMENTS ASSUMED IN ADVANCE</t>
  </si>
  <si>
    <t>PRE-TAX IRR (FINANCIAL)</t>
  </si>
  <si>
    <t>PRE-TAX IRR (ACCOUNTING)</t>
  </si>
  <si>
    <t>LEASE CAPITAL RECOVERY COMPUTATION</t>
  </si>
  <si>
    <t>SECURITY</t>
  </si>
  <si>
    <t>FINANCE</t>
  </si>
  <si>
    <t>INVSTMNT</t>
  </si>
  <si>
    <t>TOTAL</t>
  </si>
  <si>
    <t>CFLOW</t>
  </si>
  <si>
    <t>CHARGE</t>
  </si>
  <si>
    <t>ACCOUNTS</t>
  </si>
  <si>
    <t>FINANCIAL</t>
  </si>
  <si>
    <t>CASE 2: RENTALS PAYABLE IN ADVANCE</t>
  </si>
  <si>
    <t>DEPRN</t>
  </si>
  <si>
    <t>Month</t>
  </si>
  <si>
    <t>total</t>
  </si>
  <si>
    <t>Rental variation with interest rates (ideal method)</t>
  </si>
  <si>
    <t>RENTALS IN ARREARS : RENTALS  PAYABLE monthly</t>
  </si>
  <si>
    <t>increase in index rate</t>
  </si>
  <si>
    <t>Month of variation</t>
  </si>
  <si>
    <t>revised rental</t>
  </si>
  <si>
    <t>capital recovery then oustanding</t>
  </si>
  <si>
    <t>amount by which rental revised</t>
  </si>
  <si>
    <t>Asset Cost</t>
  </si>
  <si>
    <t>Rentals (Monthly)</t>
  </si>
  <si>
    <t>Years in Lease</t>
  </si>
  <si>
    <t>Accounting IRR</t>
  </si>
  <si>
    <t>Index Rate</t>
  </si>
  <si>
    <t>Lease Rentals</t>
  </si>
  <si>
    <t>Invest o/s</t>
  </si>
  <si>
    <t>Finance Charges</t>
  </si>
  <si>
    <t>Capital Recovery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</si>
</sst>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;;"/>
  </numFmts>
  <fonts count="42">
    <font>
      <sz val="12"/>
      <name val="Arial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1" fontId="0" fillId="2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2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1" fontId="0" fillId="2" borderId="0" xfId="0" applyNumberFormat="1" applyAlignment="1">
      <alignment/>
    </xf>
    <xf numFmtId="1" fontId="19" fillId="0" borderId="0" xfId="0" applyNumberFormat="1" applyFont="1" applyFill="1" applyAlignment="1">
      <alignment/>
    </xf>
    <xf numFmtId="10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 wrapText="1"/>
    </xf>
    <xf numFmtId="1" fontId="19" fillId="0" borderId="0" xfId="0" applyNumberFormat="1" applyFont="1" applyFill="1" applyAlignment="1">
      <alignment horizontal="fill"/>
    </xf>
    <xf numFmtId="1" fontId="19" fillId="0" borderId="0" xfId="0" applyNumberFormat="1" applyFont="1" applyFill="1" applyAlignment="1" applyProtection="1">
      <alignment/>
      <protection locked="0"/>
    </xf>
    <xf numFmtId="10" fontId="19" fillId="0" borderId="0" xfId="0" applyNumberFormat="1" applyFont="1" applyFill="1" applyAlignment="1" applyProtection="1">
      <alignment/>
      <protection locked="0"/>
    </xf>
    <xf numFmtId="186" fontId="19" fillId="0" borderId="0" xfId="0" applyNumberFormat="1" applyFont="1" applyFill="1" applyAlignment="1" applyProtection="1">
      <alignment/>
      <protection locked="0"/>
    </xf>
    <xf numFmtId="186" fontId="19" fillId="0" borderId="0" xfId="0" applyNumberFormat="1" applyFont="1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4"/>
  <sheetViews>
    <sheetView tabSelected="1" showOutlineSymbols="0" zoomScalePageLayoutView="0" workbookViewId="0" topLeftCell="A1">
      <selection activeCell="E57" sqref="A1:E57"/>
    </sheetView>
  </sheetViews>
  <sheetFormatPr defaultColWidth="11.4453125" defaultRowHeight="15"/>
  <cols>
    <col min="1" max="1" width="10.21484375" style="1" customWidth="1"/>
    <col min="2" max="2" width="8.6640625" style="1" customWidth="1"/>
    <col min="3" max="3" width="9.4453125" style="1" customWidth="1"/>
    <col min="4" max="4" width="8.21484375" style="1" customWidth="1"/>
    <col min="5" max="5" width="7.21484375" style="1" customWidth="1"/>
    <col min="6" max="6" width="7.88671875" style="1" customWidth="1"/>
    <col min="7" max="7" width="7.99609375" style="1" customWidth="1"/>
    <col min="8" max="8" width="8.21484375" style="1" customWidth="1"/>
    <col min="9" max="16384" width="11.4453125" style="1" customWidth="1"/>
  </cols>
  <sheetData>
    <row r="1" spans="1:6" ht="12.75">
      <c r="A1" s="1" t="s">
        <v>30</v>
      </c>
      <c r="F1" s="2"/>
    </row>
    <row r="4" ht="12.75">
      <c r="A4" s="3" t="s">
        <v>31</v>
      </c>
    </row>
    <row r="5" spans="1:4" ht="12.75">
      <c r="A5" s="1" t="s">
        <v>37</v>
      </c>
      <c r="D5" s="1">
        <v>1000</v>
      </c>
    </row>
    <row r="6" spans="1:4" ht="12.75">
      <c r="A6" s="1" t="s">
        <v>38</v>
      </c>
      <c r="D6" s="4">
        <f>D5/(PV(D8/12,D7*12,-1))</f>
        <v>33.21430981285117</v>
      </c>
    </row>
    <row r="7" spans="1:4" ht="12.75">
      <c r="A7" s="1" t="s">
        <v>39</v>
      </c>
      <c r="D7" s="1">
        <v>3</v>
      </c>
    </row>
    <row r="8" spans="1:5" ht="12.75">
      <c r="A8" s="1" t="s">
        <v>40</v>
      </c>
      <c r="D8" s="2">
        <v>0.12</v>
      </c>
      <c r="E8" s="4"/>
    </row>
    <row r="9" spans="1:4" ht="12.75">
      <c r="A9" s="1" t="s">
        <v>41</v>
      </c>
      <c r="D9" s="2">
        <v>0.1</v>
      </c>
    </row>
    <row r="10" spans="1:4" ht="12.75">
      <c r="A10" s="1" t="s">
        <v>32</v>
      </c>
      <c r="D10" s="2">
        <v>0.005</v>
      </c>
    </row>
    <row r="11" spans="1:4" ht="12.75">
      <c r="A11" s="1" t="s">
        <v>33</v>
      </c>
      <c r="D11" s="1">
        <v>1</v>
      </c>
    </row>
    <row r="12" spans="1:4" ht="12.75">
      <c r="A12" s="1" t="s">
        <v>35</v>
      </c>
      <c r="D12" s="4">
        <f>VLOOKUP(D11,A19:E55,3)</f>
        <v>1000</v>
      </c>
    </row>
    <row r="13" spans="1:4" ht="12.75">
      <c r="A13" s="1" t="s">
        <v>34</v>
      </c>
      <c r="D13" s="4">
        <f>D12/PV((D8+D10)/12,D7*12-D11+1,-1)</f>
        <v>33.45362557671641</v>
      </c>
    </row>
    <row r="14" spans="1:4" ht="12.75">
      <c r="A14" s="1" t="s">
        <v>36</v>
      </c>
      <c r="D14" s="4">
        <f>D13-D6</f>
        <v>0.23931576386524256</v>
      </c>
    </row>
    <row r="16" spans="1:5" ht="25.5">
      <c r="A16" s="5" t="s">
        <v>28</v>
      </c>
      <c r="B16" s="5" t="s">
        <v>42</v>
      </c>
      <c r="C16" s="5" t="s">
        <v>43</v>
      </c>
      <c r="D16" s="5" t="s">
        <v>44</v>
      </c>
      <c r="E16" s="5" t="s">
        <v>45</v>
      </c>
    </row>
    <row r="18" spans="1:2" ht="12.75">
      <c r="A18" s="2"/>
      <c r="B18" s="1">
        <v>-1000</v>
      </c>
    </row>
    <row r="19" spans="1:5" ht="12.75">
      <c r="A19" s="1">
        <v>1</v>
      </c>
      <c r="B19" s="4">
        <f>D6</f>
        <v>33.21430981285117</v>
      </c>
      <c r="C19" s="4">
        <f>D5</f>
        <v>1000</v>
      </c>
      <c r="D19" s="4">
        <f aca="true" t="shared" si="0" ref="D19:D54">C19*D$8/12</f>
        <v>10</v>
      </c>
      <c r="E19" s="4">
        <f aca="true" t="shared" si="1" ref="E19:E54">B19-D19</f>
        <v>23.21430981285117</v>
      </c>
    </row>
    <row r="20" spans="1:5" ht="12.75">
      <c r="A20" s="1">
        <v>2</v>
      </c>
      <c r="B20" s="4">
        <f aca="true" t="shared" si="2" ref="B20:B54">B19</f>
        <v>33.21430981285117</v>
      </c>
      <c r="C20" s="4">
        <f aca="true" t="shared" si="3" ref="C20:C54">C19-E19</f>
        <v>976.7856901871488</v>
      </c>
      <c r="D20" s="4">
        <f t="shared" si="0"/>
        <v>9.767856901871488</v>
      </c>
      <c r="E20" s="4">
        <f t="shared" si="1"/>
        <v>23.44645291097968</v>
      </c>
    </row>
    <row r="21" spans="1:5" ht="12.75">
      <c r="A21" s="1">
        <v>3</v>
      </c>
      <c r="B21" s="4">
        <f t="shared" si="2"/>
        <v>33.21430981285117</v>
      </c>
      <c r="C21" s="4">
        <f t="shared" si="3"/>
        <v>953.3392372761691</v>
      </c>
      <c r="D21" s="4">
        <f t="shared" si="0"/>
        <v>9.533392372761691</v>
      </c>
      <c r="E21" s="4">
        <f t="shared" si="1"/>
        <v>23.68091744008948</v>
      </c>
    </row>
    <row r="22" spans="1:5" ht="12.75">
      <c r="A22" s="1">
        <v>4</v>
      </c>
      <c r="B22" s="4">
        <f t="shared" si="2"/>
        <v>33.21430981285117</v>
      </c>
      <c r="C22" s="4">
        <f t="shared" si="3"/>
        <v>929.6583198360796</v>
      </c>
      <c r="D22" s="4">
        <f t="shared" si="0"/>
        <v>9.296583198360796</v>
      </c>
      <c r="E22" s="4">
        <f t="shared" si="1"/>
        <v>23.917726614490373</v>
      </c>
    </row>
    <row r="23" spans="1:5" ht="12.75">
      <c r="A23" s="1">
        <v>5</v>
      </c>
      <c r="B23" s="4">
        <f t="shared" si="2"/>
        <v>33.21430981285117</v>
      </c>
      <c r="C23" s="4">
        <f t="shared" si="3"/>
        <v>905.7405932215893</v>
      </c>
      <c r="D23" s="4">
        <f t="shared" si="0"/>
        <v>9.057405932215891</v>
      </c>
      <c r="E23" s="4">
        <f t="shared" si="1"/>
        <v>24.156903880635276</v>
      </c>
    </row>
    <row r="24" spans="1:5" ht="12.75">
      <c r="A24" s="1">
        <f aca="true" t="shared" si="4" ref="A24:A54">A23+1</f>
        <v>6</v>
      </c>
      <c r="B24" s="4">
        <f t="shared" si="2"/>
        <v>33.21430981285117</v>
      </c>
      <c r="C24" s="4">
        <f t="shared" si="3"/>
        <v>881.583689340954</v>
      </c>
      <c r="D24" s="4">
        <f t="shared" si="0"/>
        <v>8.815836893409541</v>
      </c>
      <c r="E24" s="4">
        <f t="shared" si="1"/>
        <v>24.39847291944163</v>
      </c>
    </row>
    <row r="25" spans="1:5" ht="12.75">
      <c r="A25" s="1">
        <f t="shared" si="4"/>
        <v>7</v>
      </c>
      <c r="B25" s="4">
        <f t="shared" si="2"/>
        <v>33.21430981285117</v>
      </c>
      <c r="C25" s="4">
        <f t="shared" si="3"/>
        <v>857.1852164215125</v>
      </c>
      <c r="D25" s="4">
        <f t="shared" si="0"/>
        <v>8.571852164215125</v>
      </c>
      <c r="E25" s="4">
        <f t="shared" si="1"/>
        <v>24.642457648636046</v>
      </c>
    </row>
    <row r="26" spans="1:5" ht="12.75">
      <c r="A26" s="1">
        <f t="shared" si="4"/>
        <v>8</v>
      </c>
      <c r="B26" s="4">
        <f t="shared" si="2"/>
        <v>33.21430981285117</v>
      </c>
      <c r="C26" s="4">
        <f t="shared" si="3"/>
        <v>832.5427587728764</v>
      </c>
      <c r="D26" s="4">
        <f t="shared" si="0"/>
        <v>8.325427587728763</v>
      </c>
      <c r="E26" s="4">
        <f t="shared" si="1"/>
        <v>24.88888222512241</v>
      </c>
    </row>
    <row r="27" spans="1:5" ht="12.75">
      <c r="A27" s="1">
        <f t="shared" si="4"/>
        <v>9</v>
      </c>
      <c r="B27" s="4">
        <f t="shared" si="2"/>
        <v>33.21430981285117</v>
      </c>
      <c r="C27" s="4">
        <f t="shared" si="3"/>
        <v>807.653876547754</v>
      </c>
      <c r="D27" s="4">
        <f t="shared" si="0"/>
        <v>8.076538765477538</v>
      </c>
      <c r="E27" s="4">
        <f t="shared" si="1"/>
        <v>25.137771047373633</v>
      </c>
    </row>
    <row r="28" spans="1:5" ht="12.75">
      <c r="A28" s="1">
        <f t="shared" si="4"/>
        <v>10</v>
      </c>
      <c r="B28" s="4">
        <f t="shared" si="2"/>
        <v>33.21430981285117</v>
      </c>
      <c r="C28" s="4">
        <f t="shared" si="3"/>
        <v>782.5161055003803</v>
      </c>
      <c r="D28" s="4">
        <f t="shared" si="0"/>
        <v>7.825161055003803</v>
      </c>
      <c r="E28" s="4">
        <f t="shared" si="1"/>
        <v>25.389148757847366</v>
      </c>
    </row>
    <row r="29" spans="1:5" ht="12.75">
      <c r="A29" s="1">
        <f t="shared" si="4"/>
        <v>11</v>
      </c>
      <c r="B29" s="4">
        <f t="shared" si="2"/>
        <v>33.21430981285117</v>
      </c>
      <c r="C29" s="4">
        <f t="shared" si="3"/>
        <v>757.1269567425329</v>
      </c>
      <c r="D29" s="4">
        <f t="shared" si="0"/>
        <v>7.571269567425329</v>
      </c>
      <c r="E29" s="4">
        <f t="shared" si="1"/>
        <v>25.64304024542584</v>
      </c>
    </row>
    <row r="30" spans="1:5" ht="12.75">
      <c r="A30" s="1">
        <f t="shared" si="4"/>
        <v>12</v>
      </c>
      <c r="B30" s="4">
        <f t="shared" si="2"/>
        <v>33.21430981285117</v>
      </c>
      <c r="C30" s="4">
        <f t="shared" si="3"/>
        <v>731.4839164971071</v>
      </c>
      <c r="D30" s="4">
        <f t="shared" si="0"/>
        <v>7.31483916497107</v>
      </c>
      <c r="E30" s="4">
        <f t="shared" si="1"/>
        <v>25.8994706478801</v>
      </c>
    </row>
    <row r="31" spans="1:5" ht="12.75">
      <c r="A31" s="1">
        <f t="shared" si="4"/>
        <v>13</v>
      </c>
      <c r="B31" s="4">
        <f t="shared" si="2"/>
        <v>33.21430981285117</v>
      </c>
      <c r="C31" s="4">
        <f t="shared" si="3"/>
        <v>705.584445849227</v>
      </c>
      <c r="D31" s="4">
        <f t="shared" si="0"/>
        <v>7.0558444584922695</v>
      </c>
      <c r="E31" s="4">
        <f t="shared" si="1"/>
        <v>26.1584653543589</v>
      </c>
    </row>
    <row r="32" spans="1:5" ht="12.75">
      <c r="A32" s="1">
        <f t="shared" si="4"/>
        <v>14</v>
      </c>
      <c r="B32" s="4">
        <f t="shared" si="2"/>
        <v>33.21430981285117</v>
      </c>
      <c r="C32" s="4">
        <f t="shared" si="3"/>
        <v>679.4259804948681</v>
      </c>
      <c r="D32" s="4">
        <f t="shared" si="0"/>
        <v>6.79425980494868</v>
      </c>
      <c r="E32" s="4">
        <f t="shared" si="1"/>
        <v>26.42005000790249</v>
      </c>
    </row>
    <row r="33" spans="1:5" ht="12.75">
      <c r="A33" s="1">
        <f t="shared" si="4"/>
        <v>15</v>
      </c>
      <c r="B33" s="4">
        <f t="shared" si="2"/>
        <v>33.21430981285117</v>
      </c>
      <c r="C33" s="4">
        <f t="shared" si="3"/>
        <v>653.0059304869656</v>
      </c>
      <c r="D33" s="4">
        <f t="shared" si="0"/>
        <v>6.530059304869655</v>
      </c>
      <c r="E33" s="4">
        <f t="shared" si="1"/>
        <v>26.684250507981513</v>
      </c>
    </row>
    <row r="34" spans="1:5" ht="12.75">
      <c r="A34" s="1">
        <f t="shared" si="4"/>
        <v>16</v>
      </c>
      <c r="B34" s="4">
        <f t="shared" si="2"/>
        <v>33.21430981285117</v>
      </c>
      <c r="C34" s="4">
        <f t="shared" si="3"/>
        <v>626.3216799789841</v>
      </c>
      <c r="D34" s="4">
        <f t="shared" si="0"/>
        <v>6.2632167997898405</v>
      </c>
      <c r="E34" s="4">
        <f t="shared" si="1"/>
        <v>26.951093013061328</v>
      </c>
    </row>
    <row r="35" spans="1:5" ht="12.75">
      <c r="A35" s="1">
        <f t="shared" si="4"/>
        <v>17</v>
      </c>
      <c r="B35" s="4">
        <f t="shared" si="2"/>
        <v>33.21430981285117</v>
      </c>
      <c r="C35" s="4">
        <f t="shared" si="3"/>
        <v>599.3705869659227</v>
      </c>
      <c r="D35" s="4">
        <f t="shared" si="0"/>
        <v>5.993705869659227</v>
      </c>
      <c r="E35" s="4">
        <f t="shared" si="1"/>
        <v>27.220603943191943</v>
      </c>
    </row>
    <row r="36" spans="1:5" ht="12.75">
      <c r="A36" s="1">
        <f t="shared" si="4"/>
        <v>18</v>
      </c>
      <c r="B36" s="4">
        <f t="shared" si="2"/>
        <v>33.21430981285117</v>
      </c>
      <c r="C36" s="4">
        <f t="shared" si="3"/>
        <v>572.1499830227308</v>
      </c>
      <c r="D36" s="4">
        <f t="shared" si="0"/>
        <v>5.721499830227308</v>
      </c>
      <c r="E36" s="4">
        <f t="shared" si="1"/>
        <v>27.49280998262386</v>
      </c>
    </row>
    <row r="37" spans="1:5" ht="12.75">
      <c r="A37" s="1">
        <f t="shared" si="4"/>
        <v>19</v>
      </c>
      <c r="B37" s="4">
        <f t="shared" si="2"/>
        <v>33.21430981285117</v>
      </c>
      <c r="C37" s="4">
        <f t="shared" si="3"/>
        <v>544.657173040107</v>
      </c>
      <c r="D37" s="4">
        <f t="shared" si="0"/>
        <v>5.446571730401069</v>
      </c>
      <c r="E37" s="4">
        <f t="shared" si="1"/>
        <v>27.7677380824501</v>
      </c>
    </row>
    <row r="38" spans="1:5" ht="12.75">
      <c r="A38" s="1">
        <f t="shared" si="4"/>
        <v>20</v>
      </c>
      <c r="B38" s="4">
        <f t="shared" si="2"/>
        <v>33.21430981285117</v>
      </c>
      <c r="C38" s="4">
        <f t="shared" si="3"/>
        <v>516.8894349576568</v>
      </c>
      <c r="D38" s="4">
        <f t="shared" si="0"/>
        <v>5.168894349576568</v>
      </c>
      <c r="E38" s="4">
        <f t="shared" si="1"/>
        <v>28.0454154632746</v>
      </c>
    </row>
    <row r="39" spans="1:5" ht="12.75">
      <c r="A39" s="1">
        <f t="shared" si="4"/>
        <v>21</v>
      </c>
      <c r="B39" s="4">
        <f t="shared" si="2"/>
        <v>33.21430981285117</v>
      </c>
      <c r="C39" s="4">
        <f t="shared" si="3"/>
        <v>488.8440194943822</v>
      </c>
      <c r="D39" s="4">
        <f t="shared" si="0"/>
        <v>4.888440194943822</v>
      </c>
      <c r="E39" s="4">
        <f t="shared" si="1"/>
        <v>28.325869617907347</v>
      </c>
    </row>
    <row r="40" spans="1:5" ht="12.75">
      <c r="A40" s="1">
        <f t="shared" si="4"/>
        <v>22</v>
      </c>
      <c r="B40" s="4">
        <f t="shared" si="2"/>
        <v>33.21430981285117</v>
      </c>
      <c r="C40" s="4">
        <f t="shared" si="3"/>
        <v>460.51814987647487</v>
      </c>
      <c r="D40" s="4">
        <f t="shared" si="0"/>
        <v>4.605181498764749</v>
      </c>
      <c r="E40" s="4">
        <f t="shared" si="1"/>
        <v>28.60912831408642</v>
      </c>
    </row>
    <row r="41" spans="1:5" ht="12.75">
      <c r="A41" s="1">
        <f t="shared" si="4"/>
        <v>23</v>
      </c>
      <c r="B41" s="4">
        <f t="shared" si="2"/>
        <v>33.21430981285117</v>
      </c>
      <c r="C41" s="4">
        <f t="shared" si="3"/>
        <v>431.90902156238843</v>
      </c>
      <c r="D41" s="4">
        <f t="shared" si="0"/>
        <v>4.319090215623884</v>
      </c>
      <c r="E41" s="4">
        <f t="shared" si="1"/>
        <v>28.895219597227285</v>
      </c>
    </row>
    <row r="42" spans="1:5" ht="12.75">
      <c r="A42" s="1">
        <f t="shared" si="4"/>
        <v>24</v>
      </c>
      <c r="B42" s="4">
        <f t="shared" si="2"/>
        <v>33.21430981285117</v>
      </c>
      <c r="C42" s="4">
        <f t="shared" si="3"/>
        <v>403.0138019651611</v>
      </c>
      <c r="D42" s="4">
        <f t="shared" si="0"/>
        <v>4.030138019651611</v>
      </c>
      <c r="E42" s="4">
        <f t="shared" si="1"/>
        <v>29.18417179319956</v>
      </c>
    </row>
    <row r="43" spans="1:5" ht="12.75">
      <c r="A43" s="1">
        <f t="shared" si="4"/>
        <v>25</v>
      </c>
      <c r="B43" s="4">
        <f t="shared" si="2"/>
        <v>33.21430981285117</v>
      </c>
      <c r="C43" s="4">
        <f t="shared" si="3"/>
        <v>373.8296301719616</v>
      </c>
      <c r="D43" s="4">
        <f t="shared" si="0"/>
        <v>3.738296301719616</v>
      </c>
      <c r="E43" s="4">
        <f t="shared" si="1"/>
        <v>29.476013511131555</v>
      </c>
    </row>
    <row r="44" spans="1:5" ht="12.75">
      <c r="A44" s="1">
        <f t="shared" si="4"/>
        <v>26</v>
      </c>
      <c r="B44" s="4">
        <f t="shared" si="2"/>
        <v>33.21430981285117</v>
      </c>
      <c r="C44" s="4">
        <f t="shared" si="3"/>
        <v>344.35361666083</v>
      </c>
      <c r="D44" s="4">
        <f t="shared" si="0"/>
        <v>3.4435361666083004</v>
      </c>
      <c r="E44" s="4">
        <f t="shared" si="1"/>
        <v>29.77077364624287</v>
      </c>
    </row>
    <row r="45" spans="1:5" ht="12.75">
      <c r="A45" s="1">
        <f t="shared" si="4"/>
        <v>27</v>
      </c>
      <c r="B45" s="4">
        <f t="shared" si="2"/>
        <v>33.21430981285117</v>
      </c>
      <c r="C45" s="4">
        <f t="shared" si="3"/>
        <v>314.5828430145872</v>
      </c>
      <c r="D45" s="4">
        <f t="shared" si="0"/>
        <v>3.145828430145872</v>
      </c>
      <c r="E45" s="4">
        <f t="shared" si="1"/>
        <v>30.068481382705297</v>
      </c>
    </row>
    <row r="46" spans="1:5" ht="12.75">
      <c r="A46" s="1">
        <f t="shared" si="4"/>
        <v>28</v>
      </c>
      <c r="B46" s="4">
        <f t="shared" si="2"/>
        <v>33.21430981285117</v>
      </c>
      <c r="C46" s="4">
        <f t="shared" si="3"/>
        <v>284.5143616318819</v>
      </c>
      <c r="D46" s="4">
        <f t="shared" si="0"/>
        <v>2.845143616318819</v>
      </c>
      <c r="E46" s="4">
        <f t="shared" si="1"/>
        <v>30.36916619653235</v>
      </c>
    </row>
    <row r="47" spans="1:5" ht="12.75">
      <c r="A47" s="1">
        <f t="shared" si="4"/>
        <v>29</v>
      </c>
      <c r="B47" s="4">
        <f t="shared" si="2"/>
        <v>33.21430981285117</v>
      </c>
      <c r="C47" s="4">
        <f t="shared" si="3"/>
        <v>254.14519543534956</v>
      </c>
      <c r="D47" s="4">
        <f t="shared" si="0"/>
        <v>2.5414519543534957</v>
      </c>
      <c r="E47" s="4">
        <f t="shared" si="1"/>
        <v>30.672857858497675</v>
      </c>
    </row>
    <row r="48" spans="1:5" ht="12.75">
      <c r="A48" s="1">
        <f t="shared" si="4"/>
        <v>30</v>
      </c>
      <c r="B48" s="4">
        <f t="shared" si="2"/>
        <v>33.21430981285117</v>
      </c>
      <c r="C48" s="4">
        <f t="shared" si="3"/>
        <v>223.47233757685188</v>
      </c>
      <c r="D48" s="4">
        <f t="shared" si="0"/>
        <v>2.2347233757685188</v>
      </c>
      <c r="E48" s="4">
        <f t="shared" si="1"/>
        <v>30.979586437082652</v>
      </c>
    </row>
    <row r="49" spans="1:5" ht="12.75">
      <c r="A49" s="1">
        <f t="shared" si="4"/>
        <v>31</v>
      </c>
      <c r="B49" s="4">
        <f t="shared" si="2"/>
        <v>33.21430981285117</v>
      </c>
      <c r="C49" s="4">
        <f t="shared" si="3"/>
        <v>192.49275113976924</v>
      </c>
      <c r="D49" s="4">
        <f t="shared" si="0"/>
        <v>1.9249275113976925</v>
      </c>
      <c r="E49" s="4">
        <f t="shared" si="1"/>
        <v>31.28938230145348</v>
      </c>
    </row>
    <row r="50" spans="1:5" ht="12.75">
      <c r="A50" s="1">
        <f t="shared" si="4"/>
        <v>32</v>
      </c>
      <c r="B50" s="4">
        <f t="shared" si="2"/>
        <v>33.21430981285117</v>
      </c>
      <c r="C50" s="4">
        <f t="shared" si="3"/>
        <v>161.20336883831575</v>
      </c>
      <c r="D50" s="4">
        <f t="shared" si="0"/>
        <v>1.6120336883831576</v>
      </c>
      <c r="E50" s="4">
        <f t="shared" si="1"/>
        <v>31.602276124468013</v>
      </c>
    </row>
    <row r="51" spans="1:5" ht="12.75">
      <c r="A51" s="1">
        <f t="shared" si="4"/>
        <v>33</v>
      </c>
      <c r="B51" s="4">
        <f t="shared" si="2"/>
        <v>33.21430981285117</v>
      </c>
      <c r="C51" s="4">
        <f t="shared" si="3"/>
        <v>129.60109271384775</v>
      </c>
      <c r="D51" s="4">
        <f t="shared" si="0"/>
        <v>1.2960109271384774</v>
      </c>
      <c r="E51" s="4">
        <f t="shared" si="1"/>
        <v>31.91829888571269</v>
      </c>
    </row>
    <row r="52" spans="1:5" ht="12.75">
      <c r="A52" s="1">
        <f t="shared" si="4"/>
        <v>34</v>
      </c>
      <c r="B52" s="4">
        <f t="shared" si="2"/>
        <v>33.21430981285117</v>
      </c>
      <c r="C52" s="4">
        <f t="shared" si="3"/>
        <v>97.68279382813506</v>
      </c>
      <c r="D52" s="4">
        <f t="shared" si="0"/>
        <v>0.9768279382813505</v>
      </c>
      <c r="E52" s="4">
        <f t="shared" si="1"/>
        <v>32.237481874569816</v>
      </c>
    </row>
    <row r="53" spans="1:5" ht="12.75">
      <c r="A53" s="1">
        <f t="shared" si="4"/>
        <v>35</v>
      </c>
      <c r="B53" s="4">
        <f t="shared" si="2"/>
        <v>33.21430981285117</v>
      </c>
      <c r="C53" s="4">
        <f t="shared" si="3"/>
        <v>65.44531195356524</v>
      </c>
      <c r="D53" s="4">
        <f t="shared" si="0"/>
        <v>0.6544531195356523</v>
      </c>
      <c r="E53" s="4">
        <f t="shared" si="1"/>
        <v>32.55985669331552</v>
      </c>
    </row>
    <row r="54" spans="1:5" ht="12.75">
      <c r="A54" s="1">
        <f t="shared" si="4"/>
        <v>36</v>
      </c>
      <c r="B54" s="4">
        <f t="shared" si="2"/>
        <v>33.21430981285117</v>
      </c>
      <c r="C54" s="4">
        <f t="shared" si="3"/>
        <v>32.88545526024972</v>
      </c>
      <c r="D54" s="4">
        <f t="shared" si="0"/>
        <v>0.3288545526024972</v>
      </c>
      <c r="E54" s="4">
        <f t="shared" si="1"/>
        <v>32.88545526024867</v>
      </c>
    </row>
    <row r="55" spans="2:5" ht="12.75">
      <c r="B55" s="4"/>
      <c r="D55" s="4"/>
      <c r="E55" s="4"/>
    </row>
    <row r="56" ht="12.75">
      <c r="E56" s="6" t="s">
        <v>3</v>
      </c>
    </row>
    <row r="57" spans="4:5" ht="12.75">
      <c r="D57" s="1" t="s">
        <v>29</v>
      </c>
      <c r="E57" s="1">
        <f>SUM(E19:E54)</f>
        <v>999.9999999999987</v>
      </c>
    </row>
    <row r="75" ht="12.75">
      <c r="E75" s="6"/>
    </row>
    <row r="313" ht="12.75">
      <c r="A313" s="1" t="s">
        <v>8</v>
      </c>
    </row>
    <row r="314" spans="1:4" ht="12.75">
      <c r="A314" s="6" t="s">
        <v>3</v>
      </c>
      <c r="B314" s="6" t="s">
        <v>3</v>
      </c>
      <c r="C314" s="6" t="s">
        <v>3</v>
      </c>
      <c r="D314" s="6" t="s">
        <v>3</v>
      </c>
    </row>
    <row r="315" spans="1:6" ht="12.75">
      <c r="A315" s="1" t="s">
        <v>1</v>
      </c>
      <c r="F315" s="7">
        <v>1000</v>
      </c>
    </row>
    <row r="316" spans="1:6" ht="12.75">
      <c r="A316" s="1" t="s">
        <v>9</v>
      </c>
      <c r="F316" s="2">
        <v>0.01</v>
      </c>
    </row>
    <row r="317" spans="1:6" ht="12.75">
      <c r="A317" s="1" t="s">
        <v>5</v>
      </c>
      <c r="F317" s="8">
        <v>0</v>
      </c>
    </row>
    <row r="318" spans="1:6" ht="12.75">
      <c r="A318" s="1" t="s">
        <v>10</v>
      </c>
      <c r="F318" s="4">
        <v>38</v>
      </c>
    </row>
    <row r="319" spans="1:6" ht="12.75">
      <c r="A319" s="1" t="s">
        <v>11</v>
      </c>
      <c r="F319" s="9">
        <v>3</v>
      </c>
    </row>
    <row r="320" spans="1:6" ht="12.75">
      <c r="A320" s="1" t="s">
        <v>12</v>
      </c>
      <c r="F320" s="1">
        <v>12</v>
      </c>
    </row>
    <row r="321" spans="1:6" ht="12.75">
      <c r="A321" s="1" t="s">
        <v>13</v>
      </c>
      <c r="F321" s="2">
        <v>0.11</v>
      </c>
    </row>
    <row r="322" ht="12.75">
      <c r="A322" s="1" t="s">
        <v>14</v>
      </c>
    </row>
    <row r="323" spans="1:6" ht="12.75">
      <c r="A323" s="1" t="s">
        <v>15</v>
      </c>
      <c r="F323" s="2">
        <f>N393*F320</f>
        <v>0.23834932242486598</v>
      </c>
    </row>
    <row r="324" spans="1:7" ht="12.75">
      <c r="A324" s="1" t="s">
        <v>16</v>
      </c>
      <c r="F324" s="2">
        <f>M393*F320</f>
        <v>0.23038013489413184</v>
      </c>
      <c r="G324" s="10"/>
    </row>
    <row r="327" ht="12.75">
      <c r="C327" s="1" t="s">
        <v>17</v>
      </c>
    </row>
    <row r="329" spans="1:22" ht="12.75">
      <c r="A329" s="1" t="str">
        <f>IF(F320=12,"MONTH",IF(F320=2,"HALF YEAR",IF(F320=4,"QUARTER","ERR")))</f>
        <v>MONTH</v>
      </c>
      <c r="B329" s="1" t="s">
        <v>4</v>
      </c>
      <c r="C329" s="1" t="s">
        <v>18</v>
      </c>
      <c r="D329" s="1" t="s">
        <v>2</v>
      </c>
      <c r="E329" s="1" t="s">
        <v>19</v>
      </c>
      <c r="F329" s="1" t="s">
        <v>0</v>
      </c>
      <c r="G329" s="1" t="s">
        <v>20</v>
      </c>
      <c r="H329" s="1" t="s">
        <v>21</v>
      </c>
      <c r="M329" s="1" t="s">
        <v>22</v>
      </c>
      <c r="N329" s="1" t="s">
        <v>22</v>
      </c>
      <c r="T329" s="2"/>
      <c r="U329" s="2"/>
      <c r="V329" s="2"/>
    </row>
    <row r="330" spans="3:14" ht="12.75">
      <c r="C330" s="1" t="s">
        <v>6</v>
      </c>
      <c r="E330" s="1" t="s">
        <v>23</v>
      </c>
      <c r="G330" s="1" t="s">
        <v>7</v>
      </c>
      <c r="H330" s="1" t="s">
        <v>0</v>
      </c>
      <c r="M330" s="1" t="s">
        <v>24</v>
      </c>
      <c r="N330" s="1" t="s">
        <v>25</v>
      </c>
    </row>
    <row r="332" spans="1:14" ht="12.75">
      <c r="A332" s="1">
        <v>1</v>
      </c>
      <c r="B332" s="1">
        <f>-F$315</f>
        <v>-1000</v>
      </c>
      <c r="C332" s="1">
        <f>F$315*F$317</f>
        <v>0</v>
      </c>
      <c r="D332" s="1">
        <f aca="true" t="shared" si="5" ref="D332:D363">IF(A332&lt;=F$319*F$320,+(F$318*12/F$320/1000*F$315),0)</f>
        <v>38</v>
      </c>
      <c r="E332" s="1">
        <f aca="true" t="shared" si="6" ref="E332:E363">(-B332-(C332+D332))*M$393</f>
        <v>18.46880748067957</v>
      </c>
      <c r="F332" s="1">
        <f aca="true" t="shared" si="7" ref="F332:F363">D332-E332</f>
        <v>19.53119251932043</v>
      </c>
      <c r="G332" s="1">
        <f aca="true" t="shared" si="8" ref="G332:G363">-B332-F332-C332</f>
        <v>980.4688074806795</v>
      </c>
      <c r="M332" s="1">
        <f>B332+D332+C332</f>
        <v>-962</v>
      </c>
      <c r="N332" s="1">
        <f>M332+(F315*F316)</f>
        <v>-952</v>
      </c>
    </row>
    <row r="333" spans="1:14" ht="12.75">
      <c r="A333" s="1">
        <v>2</v>
      </c>
      <c r="B333" s="1">
        <f aca="true" t="shared" si="9" ref="B333:B364">-G332</f>
        <v>-980.4688074806795</v>
      </c>
      <c r="C333" s="1">
        <f aca="true" t="shared" si="10" ref="C333:C364">IF(A333=F$319*F$320,-F$315*F$317,0)</f>
        <v>0</v>
      </c>
      <c r="D333" s="1">
        <f t="shared" si="5"/>
        <v>38</v>
      </c>
      <c r="E333" s="1">
        <f t="shared" si="6"/>
        <v>18.093840916742543</v>
      </c>
      <c r="F333" s="1">
        <f t="shared" si="7"/>
        <v>19.906159083257457</v>
      </c>
      <c r="G333" s="1">
        <f t="shared" si="8"/>
        <v>960.5626483974221</v>
      </c>
      <c r="M333" s="1">
        <f aca="true" t="shared" si="11" ref="M333:M364">D333+C333</f>
        <v>38</v>
      </c>
      <c r="N333" s="1">
        <f aca="true" t="shared" si="12" ref="N333:N364">M333</f>
        <v>38</v>
      </c>
    </row>
    <row r="334" spans="1:14" ht="12.75">
      <c r="A334" s="1">
        <v>3</v>
      </c>
      <c r="B334" s="1">
        <f t="shared" si="9"/>
        <v>-960.5626483974221</v>
      </c>
      <c r="C334" s="1">
        <f t="shared" si="10"/>
        <v>0</v>
      </c>
      <c r="D334" s="1">
        <f t="shared" si="5"/>
        <v>38</v>
      </c>
      <c r="E334" s="1">
        <f t="shared" si="6"/>
        <v>17.711675615507136</v>
      </c>
      <c r="F334" s="1">
        <f t="shared" si="7"/>
        <v>20.288324384492864</v>
      </c>
      <c r="G334" s="1">
        <f t="shared" si="8"/>
        <v>940.2743240129292</v>
      </c>
      <c r="M334" s="1">
        <f t="shared" si="11"/>
        <v>38</v>
      </c>
      <c r="N334" s="1">
        <f t="shared" si="12"/>
        <v>38</v>
      </c>
    </row>
    <row r="335" spans="1:14" ht="12.75">
      <c r="A335" s="1">
        <v>4</v>
      </c>
      <c r="B335" s="1">
        <f t="shared" si="9"/>
        <v>-940.2743240129292</v>
      </c>
      <c r="C335" s="1">
        <f t="shared" si="10"/>
        <v>0</v>
      </c>
      <c r="D335" s="1">
        <f t="shared" si="5"/>
        <v>38</v>
      </c>
      <c r="E335" s="1">
        <f t="shared" si="6"/>
        <v>17.322173373134188</v>
      </c>
      <c r="F335" s="1">
        <f t="shared" si="7"/>
        <v>20.677826626865812</v>
      </c>
      <c r="G335" s="1">
        <f t="shared" si="8"/>
        <v>919.5964973860634</v>
      </c>
      <c r="M335" s="1">
        <f t="shared" si="11"/>
        <v>38</v>
      </c>
      <c r="N335" s="1">
        <f t="shared" si="12"/>
        <v>38</v>
      </c>
    </row>
    <row r="336" spans="1:14" ht="12.75">
      <c r="A336" s="1">
        <v>5</v>
      </c>
      <c r="B336" s="1">
        <f t="shared" si="9"/>
        <v>-919.5964973860634</v>
      </c>
      <c r="C336" s="1">
        <f t="shared" si="10"/>
        <v>0</v>
      </c>
      <c r="D336" s="1">
        <f t="shared" si="5"/>
        <v>38</v>
      </c>
      <c r="E336" s="1">
        <f t="shared" si="6"/>
        <v>16.92519333249962</v>
      </c>
      <c r="F336" s="1">
        <f t="shared" si="7"/>
        <v>21.07480666750038</v>
      </c>
      <c r="G336" s="1">
        <f t="shared" si="8"/>
        <v>898.521690718563</v>
      </c>
      <c r="M336" s="1">
        <f t="shared" si="11"/>
        <v>38</v>
      </c>
      <c r="N336" s="1">
        <f t="shared" si="12"/>
        <v>38</v>
      </c>
    </row>
    <row r="337" spans="1:14" ht="12.75">
      <c r="A337" s="1">
        <v>6</v>
      </c>
      <c r="B337" s="1">
        <f t="shared" si="9"/>
        <v>-898.521690718563</v>
      </c>
      <c r="C337" s="1">
        <f t="shared" si="10"/>
        <v>0</v>
      </c>
      <c r="D337" s="1">
        <f t="shared" si="5"/>
        <v>38</v>
      </c>
      <c r="E337" s="1">
        <f t="shared" si="6"/>
        <v>16.520591932255744</v>
      </c>
      <c r="F337" s="1">
        <f t="shared" si="7"/>
        <v>21.479408067744256</v>
      </c>
      <c r="G337" s="1">
        <f t="shared" si="8"/>
        <v>877.0422826508188</v>
      </c>
      <c r="M337" s="1">
        <f t="shared" si="11"/>
        <v>38</v>
      </c>
      <c r="N337" s="1">
        <f t="shared" si="12"/>
        <v>38</v>
      </c>
    </row>
    <row r="338" spans="1:14" ht="12.75">
      <c r="A338" s="1">
        <v>7</v>
      </c>
      <c r="B338" s="1">
        <f t="shared" si="9"/>
        <v>-877.0422826508188</v>
      </c>
      <c r="C338" s="1">
        <f t="shared" si="10"/>
        <v>0</v>
      </c>
      <c r="D338" s="1">
        <f t="shared" si="5"/>
        <v>38</v>
      </c>
      <c r="E338" s="1">
        <f t="shared" si="6"/>
        <v>16.10822285491466</v>
      </c>
      <c r="F338" s="1">
        <f t="shared" si="7"/>
        <v>21.89177714508534</v>
      </c>
      <c r="G338" s="1">
        <f t="shared" si="8"/>
        <v>855.1505055057335</v>
      </c>
      <c r="M338" s="1">
        <f t="shared" si="11"/>
        <v>38</v>
      </c>
      <c r="N338" s="1">
        <f t="shared" si="12"/>
        <v>38</v>
      </c>
    </row>
    <row r="339" spans="1:14" ht="12.75">
      <c r="A339" s="1">
        <v>8</v>
      </c>
      <c r="B339" s="1">
        <f t="shared" si="9"/>
        <v>-855.1505055057335</v>
      </c>
      <c r="C339" s="1">
        <f t="shared" si="10"/>
        <v>0</v>
      </c>
      <c r="D339" s="1">
        <f t="shared" si="5"/>
        <v>38</v>
      </c>
      <c r="E339" s="1">
        <f t="shared" si="6"/>
        <v>15.687936973934908</v>
      </c>
      <c r="F339" s="1">
        <f t="shared" si="7"/>
        <v>22.31206302606509</v>
      </c>
      <c r="G339" s="1">
        <f t="shared" si="8"/>
        <v>832.8384424796684</v>
      </c>
      <c r="M339" s="1">
        <f t="shared" si="11"/>
        <v>38</v>
      </c>
      <c r="N339" s="1">
        <f t="shared" si="12"/>
        <v>38</v>
      </c>
    </row>
    <row r="340" spans="1:14" ht="12.75">
      <c r="A340" s="1">
        <v>9</v>
      </c>
      <c r="B340" s="1">
        <f t="shared" si="9"/>
        <v>-832.8384424796684</v>
      </c>
      <c r="C340" s="1">
        <f t="shared" si="10"/>
        <v>0</v>
      </c>
      <c r="D340" s="1">
        <f t="shared" si="5"/>
        <v>38</v>
      </c>
      <c r="E340" s="1">
        <f t="shared" si="6"/>
        <v>15.259582299792305</v>
      </c>
      <c r="F340" s="1">
        <f t="shared" si="7"/>
        <v>22.740417700207693</v>
      </c>
      <c r="G340" s="1">
        <f t="shared" si="8"/>
        <v>810.0980247794607</v>
      </c>
      <c r="M340" s="1">
        <f t="shared" si="11"/>
        <v>38</v>
      </c>
      <c r="N340" s="1">
        <f t="shared" si="12"/>
        <v>38</v>
      </c>
    </row>
    <row r="341" spans="1:14" ht="12.75">
      <c r="A341" s="1">
        <v>10</v>
      </c>
      <c r="B341" s="1">
        <f t="shared" si="9"/>
        <v>-810.0980247794607</v>
      </c>
      <c r="C341" s="1">
        <f t="shared" si="10"/>
        <v>0</v>
      </c>
      <c r="D341" s="1">
        <f t="shared" si="5"/>
        <v>38</v>
      </c>
      <c r="E341" s="1">
        <f t="shared" si="6"/>
        <v>14.82300392501541</v>
      </c>
      <c r="F341" s="1">
        <f t="shared" si="7"/>
        <v>23.17699607498459</v>
      </c>
      <c r="G341" s="1">
        <f t="shared" si="8"/>
        <v>786.9210287044762</v>
      </c>
      <c r="M341" s="1">
        <f t="shared" si="11"/>
        <v>38</v>
      </c>
      <c r="N341" s="1">
        <f t="shared" si="12"/>
        <v>38</v>
      </c>
    </row>
    <row r="342" spans="1:14" ht="12.75">
      <c r="A342" s="1">
        <v>11</v>
      </c>
      <c r="B342" s="1">
        <f t="shared" si="9"/>
        <v>-786.9210287044762</v>
      </c>
      <c r="C342" s="1">
        <f t="shared" si="10"/>
        <v>0</v>
      </c>
      <c r="D342" s="1">
        <f t="shared" si="5"/>
        <v>38</v>
      </c>
      <c r="E342" s="1">
        <f t="shared" si="6"/>
        <v>14.378043968165766</v>
      </c>
      <c r="F342" s="1">
        <f t="shared" si="7"/>
        <v>23.621956031834234</v>
      </c>
      <c r="G342" s="1">
        <f t="shared" si="8"/>
        <v>763.299072672642</v>
      </c>
      <c r="M342" s="1">
        <f t="shared" si="11"/>
        <v>38</v>
      </c>
      <c r="N342" s="1">
        <f t="shared" si="12"/>
        <v>38</v>
      </c>
    </row>
    <row r="343" spans="1:14" ht="12.75">
      <c r="A343" s="1">
        <v>12</v>
      </c>
      <c r="B343" s="1">
        <f t="shared" si="9"/>
        <v>-763.299072672642</v>
      </c>
      <c r="C343" s="1">
        <f t="shared" si="10"/>
        <v>0</v>
      </c>
      <c r="D343" s="1">
        <f t="shared" si="5"/>
        <v>38</v>
      </c>
      <c r="E343" s="1">
        <f t="shared" si="6"/>
        <v>13.924541516742666</v>
      </c>
      <c r="F343" s="1">
        <f t="shared" si="7"/>
        <v>24.075458483257336</v>
      </c>
      <c r="G343" s="1">
        <f t="shared" si="8"/>
        <v>739.2236141893846</v>
      </c>
      <c r="M343" s="1">
        <f t="shared" si="11"/>
        <v>38</v>
      </c>
      <c r="N343" s="1">
        <f t="shared" si="12"/>
        <v>38</v>
      </c>
    </row>
    <row r="344" spans="1:14" ht="12.75">
      <c r="A344" s="1">
        <v>13</v>
      </c>
      <c r="B344" s="1">
        <f t="shared" si="9"/>
        <v>-739.2236141893846</v>
      </c>
      <c r="C344" s="1">
        <f t="shared" si="10"/>
        <v>0</v>
      </c>
      <c r="D344" s="1">
        <f t="shared" si="5"/>
        <v>38</v>
      </c>
      <c r="E344" s="1">
        <f t="shared" si="6"/>
        <v>13.462332568991759</v>
      </c>
      <c r="F344" s="1">
        <f t="shared" si="7"/>
        <v>24.53766743100824</v>
      </c>
      <c r="G344" s="1">
        <f t="shared" si="8"/>
        <v>714.6859467583764</v>
      </c>
      <c r="M344" s="1">
        <f t="shared" si="11"/>
        <v>38</v>
      </c>
      <c r="N344" s="1">
        <f t="shared" si="12"/>
        <v>38</v>
      </c>
    </row>
    <row r="345" spans="1:14" ht="12.75">
      <c r="A345" s="1">
        <v>14</v>
      </c>
      <c r="B345" s="1">
        <f t="shared" si="9"/>
        <v>-714.6859467583764</v>
      </c>
      <c r="C345" s="1">
        <f t="shared" si="10"/>
        <v>0</v>
      </c>
      <c r="D345" s="1">
        <f t="shared" si="5"/>
        <v>38</v>
      </c>
      <c r="E345" s="1">
        <f t="shared" si="6"/>
        <v>12.991249974596506</v>
      </c>
      <c r="F345" s="1">
        <f t="shared" si="7"/>
        <v>25.008750025403494</v>
      </c>
      <c r="G345" s="1">
        <f t="shared" si="8"/>
        <v>689.6771967329729</v>
      </c>
      <c r="M345" s="1">
        <f t="shared" si="11"/>
        <v>38</v>
      </c>
      <c r="N345" s="1">
        <f t="shared" si="12"/>
        <v>38</v>
      </c>
    </row>
    <row r="346" spans="1:14" ht="12.75">
      <c r="A346" s="1">
        <v>15</v>
      </c>
      <c r="B346" s="1">
        <f t="shared" si="9"/>
        <v>-689.6771967329729</v>
      </c>
      <c r="C346" s="1">
        <f t="shared" si="10"/>
        <v>0</v>
      </c>
      <c r="D346" s="1">
        <f t="shared" si="5"/>
        <v>38</v>
      </c>
      <c r="E346" s="1">
        <f t="shared" si="6"/>
        <v>12.511123374231</v>
      </c>
      <c r="F346" s="1">
        <f t="shared" si="7"/>
        <v>25.488876625769002</v>
      </c>
      <c r="G346" s="1">
        <f t="shared" si="8"/>
        <v>664.1883201072039</v>
      </c>
      <c r="M346" s="1">
        <f t="shared" si="11"/>
        <v>38</v>
      </c>
      <c r="N346" s="1">
        <f t="shared" si="12"/>
        <v>38</v>
      </c>
    </row>
    <row r="347" spans="1:14" ht="12.75">
      <c r="A347" s="1">
        <v>16</v>
      </c>
      <c r="B347" s="1">
        <f t="shared" si="9"/>
        <v>-664.1883201072039</v>
      </c>
      <c r="C347" s="1">
        <f t="shared" si="10"/>
        <v>0</v>
      </c>
      <c r="D347" s="1">
        <f t="shared" si="5"/>
        <v>38</v>
      </c>
      <c r="E347" s="1">
        <f t="shared" si="6"/>
        <v>12.021779137952288</v>
      </c>
      <c r="F347" s="1">
        <f t="shared" si="7"/>
        <v>25.978220862047714</v>
      </c>
      <c r="G347" s="1">
        <f t="shared" si="8"/>
        <v>638.2100992451562</v>
      </c>
      <c r="M347" s="1">
        <f t="shared" si="11"/>
        <v>38</v>
      </c>
      <c r="N347" s="1">
        <f t="shared" si="12"/>
        <v>38</v>
      </c>
    </row>
    <row r="348" spans="1:14" ht="12.75">
      <c r="A348" s="1">
        <v>17</v>
      </c>
      <c r="B348" s="1">
        <f t="shared" si="9"/>
        <v>-638.2100992451562</v>
      </c>
      <c r="C348" s="1">
        <f t="shared" si="10"/>
        <v>0</v>
      </c>
      <c r="D348" s="1">
        <f t="shared" si="5"/>
        <v>38</v>
      </c>
      <c r="E348" s="1">
        <f t="shared" si="6"/>
        <v>11.523040302409946</v>
      </c>
      <c r="F348" s="1">
        <f t="shared" si="7"/>
        <v>26.476959697590054</v>
      </c>
      <c r="G348" s="1">
        <f t="shared" si="8"/>
        <v>611.7331395475662</v>
      </c>
      <c r="M348" s="1">
        <f t="shared" si="11"/>
        <v>38</v>
      </c>
      <c r="N348" s="1">
        <f t="shared" si="12"/>
        <v>38</v>
      </c>
    </row>
    <row r="349" spans="1:14" ht="12.75">
      <c r="A349" s="1">
        <v>18</v>
      </c>
      <c r="B349" s="1">
        <f t="shared" si="9"/>
        <v>-611.7331395475662</v>
      </c>
      <c r="C349" s="1">
        <f t="shared" si="10"/>
        <v>0</v>
      </c>
      <c r="D349" s="1">
        <f t="shared" si="5"/>
        <v>38</v>
      </c>
      <c r="E349" s="1">
        <f t="shared" si="6"/>
        <v>11.014726506850172</v>
      </c>
      <c r="F349" s="1">
        <f t="shared" si="7"/>
        <v>26.985273493149826</v>
      </c>
      <c r="G349" s="1">
        <f t="shared" si="8"/>
        <v>584.7478660544164</v>
      </c>
      <c r="M349" s="1">
        <f t="shared" si="11"/>
        <v>38</v>
      </c>
      <c r="N349" s="1">
        <f t="shared" si="12"/>
        <v>38</v>
      </c>
    </row>
    <row r="350" spans="1:14" ht="12.75">
      <c r="A350" s="1">
        <v>19</v>
      </c>
      <c r="B350" s="1">
        <f t="shared" si="9"/>
        <v>-584.7478660544164</v>
      </c>
      <c r="C350" s="1">
        <f t="shared" si="10"/>
        <v>0</v>
      </c>
      <c r="D350" s="1">
        <f t="shared" si="5"/>
        <v>38</v>
      </c>
      <c r="E350" s="1">
        <f t="shared" si="6"/>
        <v>10.496653927891265</v>
      </c>
      <c r="F350" s="1">
        <f t="shared" si="7"/>
        <v>27.503346072108734</v>
      </c>
      <c r="G350" s="1">
        <f t="shared" si="8"/>
        <v>557.2445199823077</v>
      </c>
      <c r="M350" s="1">
        <f t="shared" si="11"/>
        <v>38</v>
      </c>
      <c r="N350" s="1">
        <f t="shared" si="12"/>
        <v>38</v>
      </c>
    </row>
    <row r="351" spans="1:14" ht="12.75">
      <c r="A351" s="1">
        <v>20</v>
      </c>
      <c r="B351" s="1">
        <f t="shared" si="9"/>
        <v>-557.2445199823077</v>
      </c>
      <c r="C351" s="1">
        <f t="shared" si="10"/>
        <v>0</v>
      </c>
      <c r="D351" s="1">
        <f t="shared" si="5"/>
        <v>38</v>
      </c>
      <c r="E351" s="1">
        <f t="shared" si="6"/>
        <v>9.968635213046898</v>
      </c>
      <c r="F351" s="1">
        <f t="shared" si="7"/>
        <v>28.0313647869531</v>
      </c>
      <c r="G351" s="1">
        <f t="shared" si="8"/>
        <v>529.2131551953546</v>
      </c>
      <c r="M351" s="1">
        <f t="shared" si="11"/>
        <v>38</v>
      </c>
      <c r="N351" s="1">
        <f t="shared" si="12"/>
        <v>38</v>
      </c>
    </row>
    <row r="352" spans="1:14" ht="12.75">
      <c r="A352" s="1">
        <v>21</v>
      </c>
      <c r="B352" s="1">
        <f t="shared" si="9"/>
        <v>-529.2131551953546</v>
      </c>
      <c r="C352" s="1">
        <f t="shared" si="10"/>
        <v>0</v>
      </c>
      <c r="D352" s="1">
        <f t="shared" si="5"/>
        <v>38</v>
      </c>
      <c r="E352" s="1">
        <f t="shared" si="6"/>
        <v>9.43047941297316</v>
      </c>
      <c r="F352" s="1">
        <f t="shared" si="7"/>
        <v>28.56952058702684</v>
      </c>
      <c r="G352" s="1">
        <f t="shared" si="8"/>
        <v>500.6436346083278</v>
      </c>
      <c r="M352" s="1">
        <f t="shared" si="11"/>
        <v>38</v>
      </c>
      <c r="N352" s="1">
        <f t="shared" si="12"/>
        <v>38</v>
      </c>
    </row>
    <row r="353" spans="1:14" ht="12.75">
      <c r="A353" s="1">
        <v>22</v>
      </c>
      <c r="B353" s="1">
        <f t="shared" si="9"/>
        <v>-500.6436346083278</v>
      </c>
      <c r="C353" s="1">
        <f t="shared" si="10"/>
        <v>0</v>
      </c>
      <c r="D353" s="1">
        <f t="shared" si="5"/>
        <v>38</v>
      </c>
      <c r="E353" s="1">
        <f t="shared" si="6"/>
        <v>8.881991912414833</v>
      </c>
      <c r="F353" s="1">
        <f t="shared" si="7"/>
        <v>29.118008087585167</v>
      </c>
      <c r="G353" s="1">
        <f t="shared" si="8"/>
        <v>471.5256265207426</v>
      </c>
      <c r="M353" s="1">
        <f t="shared" si="11"/>
        <v>38</v>
      </c>
      <c r="N353" s="1">
        <f t="shared" si="12"/>
        <v>38</v>
      </c>
    </row>
    <row r="354" spans="1:14" ht="12.75">
      <c r="A354" s="1">
        <v>23</v>
      </c>
      <c r="B354" s="1">
        <f t="shared" si="9"/>
        <v>-471.5256265207426</v>
      </c>
      <c r="C354" s="1">
        <f t="shared" si="10"/>
        <v>0</v>
      </c>
      <c r="D354" s="1">
        <f t="shared" si="5"/>
        <v>38</v>
      </c>
      <c r="E354" s="1">
        <f t="shared" si="6"/>
        <v>8.322974359825976</v>
      </c>
      <c r="F354" s="1">
        <f t="shared" si="7"/>
        <v>29.677025640174023</v>
      </c>
      <c r="G354" s="1">
        <f t="shared" si="8"/>
        <v>441.8486008805686</v>
      </c>
      <c r="M354" s="1">
        <f t="shared" si="11"/>
        <v>38</v>
      </c>
      <c r="N354" s="1">
        <f t="shared" si="12"/>
        <v>38</v>
      </c>
    </row>
    <row r="355" spans="1:14" ht="12.75">
      <c r="A355" s="1">
        <v>24</v>
      </c>
      <c r="B355" s="1">
        <f t="shared" si="9"/>
        <v>-441.8486008805686</v>
      </c>
      <c r="C355" s="1">
        <f t="shared" si="10"/>
        <v>0</v>
      </c>
      <c r="D355" s="1">
        <f t="shared" si="5"/>
        <v>38</v>
      </c>
      <c r="E355" s="1">
        <f t="shared" si="6"/>
        <v>7.753224595639317</v>
      </c>
      <c r="F355" s="1">
        <f t="shared" si="7"/>
        <v>30.246775404360683</v>
      </c>
      <c r="G355" s="1">
        <f t="shared" si="8"/>
        <v>411.6018254762079</v>
      </c>
      <c r="M355" s="1">
        <f t="shared" si="11"/>
        <v>38</v>
      </c>
      <c r="N355" s="1">
        <f t="shared" si="12"/>
        <v>38</v>
      </c>
    </row>
    <row r="356" spans="1:14" ht="12.75">
      <c r="A356" s="1">
        <v>25</v>
      </c>
      <c r="B356" s="1">
        <f t="shared" si="9"/>
        <v>-411.6018254762079</v>
      </c>
      <c r="C356" s="1">
        <f t="shared" si="10"/>
        <v>0</v>
      </c>
      <c r="D356" s="1">
        <f t="shared" si="5"/>
        <v>38</v>
      </c>
      <c r="E356" s="1">
        <f t="shared" si="6"/>
        <v>7.172536579158557</v>
      </c>
      <c r="F356" s="1">
        <f t="shared" si="7"/>
        <v>30.827463420841443</v>
      </c>
      <c r="G356" s="1">
        <f t="shared" si="8"/>
        <v>380.77436205536645</v>
      </c>
      <c r="M356" s="1">
        <f t="shared" si="11"/>
        <v>38</v>
      </c>
      <c r="N356" s="1">
        <f t="shared" si="12"/>
        <v>38</v>
      </c>
    </row>
    <row r="357" spans="1:14" ht="12.75">
      <c r="A357" s="1">
        <v>26</v>
      </c>
      <c r="B357" s="1">
        <f t="shared" si="9"/>
        <v>-380.77436205536645</v>
      </c>
      <c r="C357" s="1">
        <f t="shared" si="10"/>
        <v>0</v>
      </c>
      <c r="D357" s="1">
        <f t="shared" si="5"/>
        <v>38</v>
      </c>
      <c r="E357" s="1">
        <f t="shared" si="6"/>
        <v>6.580700314047109</v>
      </c>
      <c r="F357" s="1">
        <f t="shared" si="7"/>
        <v>31.41929968595289</v>
      </c>
      <c r="G357" s="1">
        <f t="shared" si="8"/>
        <v>349.3550623694136</v>
      </c>
      <c r="M357" s="1">
        <f t="shared" si="11"/>
        <v>38</v>
      </c>
      <c r="N357" s="1">
        <f t="shared" si="12"/>
        <v>38</v>
      </c>
    </row>
    <row r="358" spans="1:14" ht="12.75">
      <c r="A358" s="1">
        <v>27</v>
      </c>
      <c r="B358" s="1">
        <f t="shared" si="9"/>
        <v>-349.3550623694136</v>
      </c>
      <c r="C358" s="1">
        <f t="shared" si="10"/>
        <v>0</v>
      </c>
      <c r="D358" s="1">
        <f t="shared" si="5"/>
        <v>38</v>
      </c>
      <c r="E358" s="1">
        <f t="shared" si="6"/>
        <v>5.977501772386361</v>
      </c>
      <c r="F358" s="1">
        <f t="shared" si="7"/>
        <v>32.02249822761364</v>
      </c>
      <c r="G358" s="1">
        <f t="shared" si="8"/>
        <v>317.33256414179993</v>
      </c>
      <c r="M358" s="1">
        <f t="shared" si="11"/>
        <v>38</v>
      </c>
      <c r="N358" s="1">
        <f t="shared" si="12"/>
        <v>38</v>
      </c>
    </row>
    <row r="359" spans="1:14" ht="12.75">
      <c r="A359" s="1">
        <v>28</v>
      </c>
      <c r="B359" s="1">
        <f t="shared" si="9"/>
        <v>-317.33256414179993</v>
      </c>
      <c r="C359" s="1">
        <f t="shared" si="10"/>
        <v>0</v>
      </c>
      <c r="D359" s="1">
        <f t="shared" si="5"/>
        <v>38</v>
      </c>
      <c r="E359" s="1">
        <f t="shared" si="6"/>
        <v>5.362722817275967</v>
      </c>
      <c r="F359" s="1">
        <f t="shared" si="7"/>
        <v>32.637277182724034</v>
      </c>
      <c r="G359" s="1">
        <f t="shared" si="8"/>
        <v>284.69528695907593</v>
      </c>
      <c r="M359" s="1">
        <f t="shared" si="11"/>
        <v>38</v>
      </c>
      <c r="N359" s="1">
        <f t="shared" si="12"/>
        <v>38</v>
      </c>
    </row>
    <row r="360" spans="1:14" ht="12.75">
      <c r="A360" s="1">
        <v>29</v>
      </c>
      <c r="B360" s="1">
        <f t="shared" si="9"/>
        <v>-284.69528695907593</v>
      </c>
      <c r="C360" s="1">
        <f t="shared" si="10"/>
        <v>0</v>
      </c>
      <c r="D360" s="1">
        <f t="shared" si="5"/>
        <v>38</v>
      </c>
      <c r="E360" s="1">
        <f t="shared" si="6"/>
        <v>4.736141123948206</v>
      </c>
      <c r="F360" s="1">
        <f t="shared" si="7"/>
        <v>33.26385887605179</v>
      </c>
      <c r="G360" s="1">
        <f t="shared" si="8"/>
        <v>251.43142808302414</v>
      </c>
      <c r="M360" s="1">
        <f t="shared" si="11"/>
        <v>38</v>
      </c>
      <c r="N360" s="1">
        <f t="shared" si="12"/>
        <v>38</v>
      </c>
    </row>
    <row r="361" spans="1:14" ht="12.75">
      <c r="A361" s="1">
        <v>30</v>
      </c>
      <c r="B361" s="1">
        <f t="shared" si="9"/>
        <v>-251.43142808302414</v>
      </c>
      <c r="C361" s="1">
        <f t="shared" si="10"/>
        <v>0</v>
      </c>
      <c r="D361" s="1">
        <f t="shared" si="5"/>
        <v>38</v>
      </c>
      <c r="E361" s="1">
        <f t="shared" si="6"/>
        <v>4.097530099367859</v>
      </c>
      <c r="F361" s="1">
        <f t="shared" si="7"/>
        <v>33.90246990063214</v>
      </c>
      <c r="G361" s="1">
        <f t="shared" si="8"/>
        <v>217.528958182392</v>
      </c>
      <c r="M361" s="1">
        <f t="shared" si="11"/>
        <v>38</v>
      </c>
      <c r="N361" s="1">
        <f t="shared" si="12"/>
        <v>38</v>
      </c>
    </row>
    <row r="362" spans="1:14" ht="12.75">
      <c r="A362" s="1">
        <v>31</v>
      </c>
      <c r="B362" s="1">
        <f t="shared" si="9"/>
        <v>-217.528958182392</v>
      </c>
      <c r="C362" s="1">
        <f t="shared" si="10"/>
        <v>0</v>
      </c>
      <c r="D362" s="1">
        <f t="shared" si="5"/>
        <v>38</v>
      </c>
      <c r="E362" s="1">
        <f t="shared" si="6"/>
        <v>3.446658800288535</v>
      </c>
      <c r="F362" s="1">
        <f t="shared" si="7"/>
        <v>34.55334119971147</v>
      </c>
      <c r="G362" s="1">
        <f t="shared" si="8"/>
        <v>182.97561698268052</v>
      </c>
      <c r="M362" s="1">
        <f t="shared" si="11"/>
        <v>38</v>
      </c>
      <c r="N362" s="1">
        <f t="shared" si="12"/>
        <v>38</v>
      </c>
    </row>
    <row r="363" spans="1:14" ht="12.75">
      <c r="A363" s="1">
        <v>32</v>
      </c>
      <c r="B363" s="1">
        <f t="shared" si="9"/>
        <v>-182.97561698268052</v>
      </c>
      <c r="C363" s="1">
        <f t="shared" si="10"/>
        <v>0</v>
      </c>
      <c r="D363" s="1">
        <f t="shared" si="5"/>
        <v>38</v>
      </c>
      <c r="E363" s="1">
        <f t="shared" si="6"/>
        <v>2.783291849735827</v>
      </c>
      <c r="F363" s="1">
        <f t="shared" si="7"/>
        <v>35.216708150264175</v>
      </c>
      <c r="G363" s="1">
        <f t="shared" si="8"/>
        <v>147.75890883241635</v>
      </c>
      <c r="M363" s="1">
        <f t="shared" si="11"/>
        <v>38</v>
      </c>
      <c r="N363" s="1">
        <f t="shared" si="12"/>
        <v>38</v>
      </c>
    </row>
    <row r="364" spans="1:14" ht="12.75">
      <c r="A364" s="1">
        <v>33</v>
      </c>
      <c r="B364" s="1">
        <f t="shared" si="9"/>
        <v>-147.75890883241635</v>
      </c>
      <c r="C364" s="1">
        <f t="shared" si="10"/>
        <v>0</v>
      </c>
      <c r="D364" s="1">
        <f aca="true" t="shared" si="13" ref="D364:D392">IF(A364&lt;=F$319*F$320,+(F$318*12/F$320/1000*F$315),0)</f>
        <v>38</v>
      </c>
      <c r="E364" s="1">
        <f aca="true" t="shared" si="14" ref="E364:E392">(-B364-(C364+D364))*M$393</f>
        <v>2.1071893518870666</v>
      </c>
      <c r="F364" s="1">
        <f aca="true" t="shared" si="15" ref="F364:F392">D364-E364</f>
        <v>35.892810648112935</v>
      </c>
      <c r="G364" s="1">
        <f aca="true" t="shared" si="16" ref="G364:G392">-B364-F364-C364</f>
        <v>111.86609818430341</v>
      </c>
      <c r="M364" s="1">
        <f t="shared" si="11"/>
        <v>38</v>
      </c>
      <c r="N364" s="1">
        <f t="shared" si="12"/>
        <v>38</v>
      </c>
    </row>
    <row r="365" spans="1:14" ht="12.75">
      <c r="A365" s="1">
        <v>34</v>
      </c>
      <c r="B365" s="1">
        <f aca="true" t="shared" si="17" ref="B365:B392">-G364</f>
        <v>-111.86609818430341</v>
      </c>
      <c r="C365" s="1">
        <f aca="true" t="shared" si="18" ref="C365:C392">IF(A365=F$319*F$320,-F$315*F$317,0)</f>
        <v>0</v>
      </c>
      <c r="D365" s="1">
        <f t="shared" si="13"/>
        <v>38</v>
      </c>
      <c r="E365" s="1">
        <f t="shared" si="14"/>
        <v>1.4181068053169172</v>
      </c>
      <c r="F365" s="1">
        <f t="shared" si="15"/>
        <v>36.58189319468308</v>
      </c>
      <c r="G365" s="1">
        <f t="shared" si="16"/>
        <v>75.28420498962032</v>
      </c>
      <c r="M365" s="1">
        <f aca="true" t="shared" si="19" ref="M365:M392">D365+C365</f>
        <v>38</v>
      </c>
      <c r="N365" s="1">
        <f aca="true" t="shared" si="20" ref="N365:N392">M365</f>
        <v>38</v>
      </c>
    </row>
    <row r="366" spans="1:14" ht="12.75">
      <c r="A366" s="1">
        <v>35</v>
      </c>
      <c r="B366" s="1">
        <f t="shared" si="17"/>
        <v>-75.28420498962032</v>
      </c>
      <c r="C366" s="1">
        <f t="shared" si="18"/>
        <v>0</v>
      </c>
      <c r="D366" s="1">
        <f t="shared" si="13"/>
        <v>38</v>
      </c>
      <c r="E366" s="1">
        <f t="shared" si="14"/>
        <v>0.7157950145774328</v>
      </c>
      <c r="F366" s="1">
        <f t="shared" si="15"/>
        <v>37.28420498542257</v>
      </c>
      <c r="G366" s="1">
        <f t="shared" si="16"/>
        <v>38.00000000419775</v>
      </c>
      <c r="M366" s="1">
        <f t="shared" si="19"/>
        <v>38</v>
      </c>
      <c r="N366" s="1">
        <f t="shared" si="20"/>
        <v>38</v>
      </c>
    </row>
    <row r="367" spans="1:14" ht="12.75">
      <c r="A367" s="1">
        <v>36</v>
      </c>
      <c r="B367" s="1">
        <f t="shared" si="17"/>
        <v>-38.00000000419775</v>
      </c>
      <c r="C367" s="1">
        <f t="shared" si="18"/>
        <v>0</v>
      </c>
      <c r="D367" s="1">
        <f t="shared" si="13"/>
        <v>38</v>
      </c>
      <c r="E367" s="1">
        <f t="shared" si="14"/>
        <v>8.058987934642072E-11</v>
      </c>
      <c r="F367" s="1">
        <f t="shared" si="15"/>
        <v>37.99999999991941</v>
      </c>
      <c r="G367" s="1">
        <f t="shared" si="16"/>
        <v>4.278341236840788E-09</v>
      </c>
      <c r="M367" s="1">
        <f t="shared" si="19"/>
        <v>38</v>
      </c>
      <c r="N367" s="1">
        <f t="shared" si="20"/>
        <v>38</v>
      </c>
    </row>
    <row r="368" spans="1:14" ht="12.75">
      <c r="A368" s="1">
        <v>37</v>
      </c>
      <c r="B368" s="1">
        <f t="shared" si="17"/>
        <v>-4.278341236840788E-09</v>
      </c>
      <c r="C368" s="1">
        <f t="shared" si="18"/>
        <v>0</v>
      </c>
      <c r="D368" s="1">
        <f t="shared" si="13"/>
        <v>0</v>
      </c>
      <c r="E368" s="1">
        <f t="shared" si="14"/>
        <v>8.213706927220897E-11</v>
      </c>
      <c r="F368" s="1">
        <f t="shared" si="15"/>
        <v>-8.213706927220897E-11</v>
      </c>
      <c r="G368" s="1">
        <f t="shared" si="16"/>
        <v>4.360478306112997E-09</v>
      </c>
      <c r="M368" s="1">
        <f t="shared" si="19"/>
        <v>0</v>
      </c>
      <c r="N368" s="1">
        <f t="shared" si="20"/>
        <v>0</v>
      </c>
    </row>
    <row r="369" spans="1:14" ht="12.75">
      <c r="A369" s="1">
        <v>38</v>
      </c>
      <c r="B369" s="1">
        <f t="shared" si="17"/>
        <v>-4.360478306112997E-09</v>
      </c>
      <c r="C369" s="1">
        <f t="shared" si="18"/>
        <v>0</v>
      </c>
      <c r="D369" s="1">
        <f t="shared" si="13"/>
        <v>0</v>
      </c>
      <c r="E369" s="1">
        <f t="shared" si="14"/>
        <v>8.371396503043732E-11</v>
      </c>
      <c r="F369" s="1">
        <f t="shared" si="15"/>
        <v>-8.371396503043732E-11</v>
      </c>
      <c r="G369" s="1">
        <f t="shared" si="16"/>
        <v>4.444192271143435E-09</v>
      </c>
      <c r="M369" s="1">
        <f t="shared" si="19"/>
        <v>0</v>
      </c>
      <c r="N369" s="1">
        <f t="shared" si="20"/>
        <v>0</v>
      </c>
    </row>
    <row r="370" spans="1:14" ht="12.75">
      <c r="A370" s="1">
        <v>39</v>
      </c>
      <c r="B370" s="1">
        <f t="shared" si="17"/>
        <v>-4.444192271143435E-09</v>
      </c>
      <c r="C370" s="1">
        <f t="shared" si="18"/>
        <v>0</v>
      </c>
      <c r="D370" s="1">
        <f t="shared" si="13"/>
        <v>0</v>
      </c>
      <c r="E370" s="1">
        <f t="shared" si="14"/>
        <v>8.532113457679021E-11</v>
      </c>
      <c r="F370" s="1">
        <f t="shared" si="15"/>
        <v>-8.532113457679021E-11</v>
      </c>
      <c r="G370" s="1">
        <f t="shared" si="16"/>
        <v>4.529513405720225E-09</v>
      </c>
      <c r="M370" s="1">
        <f t="shared" si="19"/>
        <v>0</v>
      </c>
      <c r="N370" s="1">
        <f t="shared" si="20"/>
        <v>0</v>
      </c>
    </row>
    <row r="371" spans="1:14" ht="12.75">
      <c r="A371" s="1">
        <v>40</v>
      </c>
      <c r="B371" s="1">
        <f t="shared" si="17"/>
        <v>-4.529513405720225E-09</v>
      </c>
      <c r="C371" s="1">
        <f t="shared" si="18"/>
        <v>0</v>
      </c>
      <c r="D371" s="1">
        <f t="shared" si="13"/>
        <v>0</v>
      </c>
      <c r="E371" s="1">
        <f t="shared" si="14"/>
        <v>8.695915911788366E-11</v>
      </c>
      <c r="F371" s="1">
        <f t="shared" si="15"/>
        <v>-8.695915911788366E-11</v>
      </c>
      <c r="G371" s="1">
        <f t="shared" si="16"/>
        <v>4.616472564838108E-09</v>
      </c>
      <c r="M371" s="1">
        <f t="shared" si="19"/>
        <v>0</v>
      </c>
      <c r="N371" s="1">
        <f t="shared" si="20"/>
        <v>0</v>
      </c>
    </row>
    <row r="372" spans="1:14" ht="12.75">
      <c r="A372" s="1">
        <v>41</v>
      </c>
      <c r="B372" s="1">
        <f t="shared" si="17"/>
        <v>-4.616472564838108E-09</v>
      </c>
      <c r="C372" s="1">
        <f t="shared" si="18"/>
        <v>0</v>
      </c>
      <c r="D372" s="1">
        <f t="shared" si="13"/>
        <v>0</v>
      </c>
      <c r="E372" s="1">
        <f t="shared" si="14"/>
        <v>8.862863101853851E-11</v>
      </c>
      <c r="F372" s="1">
        <f t="shared" si="15"/>
        <v>-8.862863101853851E-11</v>
      </c>
      <c r="G372" s="1">
        <f t="shared" si="16"/>
        <v>4.705101195856646E-09</v>
      </c>
      <c r="M372" s="1">
        <f t="shared" si="19"/>
        <v>0</v>
      </c>
      <c r="N372" s="1">
        <f t="shared" si="20"/>
        <v>0</v>
      </c>
    </row>
    <row r="373" spans="1:14" ht="12.75">
      <c r="A373" s="1">
        <v>42</v>
      </c>
      <c r="B373" s="1">
        <f t="shared" si="17"/>
        <v>-4.705101195856646E-09</v>
      </c>
      <c r="C373" s="1">
        <f t="shared" si="18"/>
        <v>0</v>
      </c>
      <c r="D373" s="1">
        <f t="shared" si="13"/>
        <v>0</v>
      </c>
      <c r="E373" s="1">
        <f t="shared" si="14"/>
        <v>9.03301540159996E-11</v>
      </c>
      <c r="F373" s="1">
        <f t="shared" si="15"/>
        <v>-9.03301540159996E-11</v>
      </c>
      <c r="G373" s="1">
        <f t="shared" si="16"/>
        <v>4.795431349872646E-09</v>
      </c>
      <c r="M373" s="1">
        <f t="shared" si="19"/>
        <v>0</v>
      </c>
      <c r="N373" s="1">
        <f t="shared" si="20"/>
        <v>0</v>
      </c>
    </row>
    <row r="374" spans="1:14" ht="12.75">
      <c r="A374" s="1">
        <v>43</v>
      </c>
      <c r="B374" s="1">
        <f t="shared" si="17"/>
        <v>-4.795431349872646E-09</v>
      </c>
      <c r="C374" s="1">
        <f t="shared" si="18"/>
        <v>0</v>
      </c>
      <c r="D374" s="1">
        <f t="shared" si="13"/>
        <v>0</v>
      </c>
      <c r="E374" s="1">
        <f t="shared" si="14"/>
        <v>9.206434343826741E-11</v>
      </c>
      <c r="F374" s="1">
        <f t="shared" si="15"/>
        <v>-9.206434343826741E-11</v>
      </c>
      <c r="G374" s="1">
        <f t="shared" si="16"/>
        <v>4.887495693310913E-09</v>
      </c>
      <c r="M374" s="1">
        <f t="shared" si="19"/>
        <v>0</v>
      </c>
      <c r="N374" s="1">
        <f t="shared" si="20"/>
        <v>0</v>
      </c>
    </row>
    <row r="375" spans="1:14" ht="12.75">
      <c r="A375" s="1">
        <v>44</v>
      </c>
      <c r="B375" s="1">
        <f t="shared" si="17"/>
        <v>-4.887495693310913E-09</v>
      </c>
      <c r="C375" s="1">
        <f t="shared" si="18"/>
        <v>0</v>
      </c>
      <c r="D375" s="1">
        <f t="shared" si="13"/>
        <v>0</v>
      </c>
      <c r="E375" s="1">
        <f t="shared" si="14"/>
        <v>9.383182642662138E-11</v>
      </c>
      <c r="F375" s="1">
        <f t="shared" si="15"/>
        <v>-9.383182642662138E-11</v>
      </c>
      <c r="G375" s="1">
        <f t="shared" si="16"/>
        <v>4.981327519737535E-09</v>
      </c>
      <c r="M375" s="1">
        <f t="shared" si="19"/>
        <v>0</v>
      </c>
      <c r="N375" s="1">
        <f t="shared" si="20"/>
        <v>0</v>
      </c>
    </row>
    <row r="376" spans="1:14" ht="12.75">
      <c r="A376" s="1">
        <v>45</v>
      </c>
      <c r="B376" s="1">
        <f t="shared" si="17"/>
        <v>-4.981327519737535E-09</v>
      </c>
      <c r="C376" s="1">
        <f t="shared" si="18"/>
        <v>0</v>
      </c>
      <c r="D376" s="1">
        <f t="shared" si="13"/>
        <v>0</v>
      </c>
      <c r="E376" s="1">
        <f t="shared" si="14"/>
        <v>9.563324216241537E-11</v>
      </c>
      <c r="F376" s="1">
        <f t="shared" si="15"/>
        <v>-9.563324216241537E-11</v>
      </c>
      <c r="G376" s="1">
        <f t="shared" si="16"/>
        <v>5.07696076189995E-09</v>
      </c>
      <c r="M376" s="1">
        <f t="shared" si="19"/>
        <v>0</v>
      </c>
      <c r="N376" s="1">
        <f t="shared" si="20"/>
        <v>0</v>
      </c>
    </row>
    <row r="377" spans="1:14" ht="12.75">
      <c r="A377" s="1">
        <v>46</v>
      </c>
      <c r="B377" s="1">
        <f t="shared" si="17"/>
        <v>-5.07696076189995E-09</v>
      </c>
      <c r="C377" s="1">
        <f t="shared" si="18"/>
        <v>0</v>
      </c>
      <c r="D377" s="1">
        <f t="shared" si="13"/>
        <v>0</v>
      </c>
      <c r="E377" s="1">
        <f t="shared" si="14"/>
        <v>9.746924209822707E-11</v>
      </c>
      <c r="F377" s="1">
        <f t="shared" si="15"/>
        <v>-9.746924209822707E-11</v>
      </c>
      <c r="G377" s="1">
        <f t="shared" si="16"/>
        <v>5.174430003998177E-09</v>
      </c>
      <c r="M377" s="1">
        <f t="shared" si="19"/>
        <v>0</v>
      </c>
      <c r="N377" s="1">
        <f t="shared" si="20"/>
        <v>0</v>
      </c>
    </row>
    <row r="378" spans="1:14" ht="12.75">
      <c r="A378" s="1">
        <v>47</v>
      </c>
      <c r="B378" s="1">
        <f t="shared" si="17"/>
        <v>-5.174430003998177E-09</v>
      </c>
      <c r="C378" s="1">
        <f t="shared" si="18"/>
        <v>0</v>
      </c>
      <c r="D378" s="1">
        <f t="shared" si="13"/>
        <v>0</v>
      </c>
      <c r="E378" s="1">
        <f t="shared" si="14"/>
        <v>9.934049019344526E-11</v>
      </c>
      <c r="F378" s="1">
        <f t="shared" si="15"/>
        <v>-9.934049019344526E-11</v>
      </c>
      <c r="G378" s="1">
        <f t="shared" si="16"/>
        <v>5.273770494191622E-09</v>
      </c>
      <c r="M378" s="1">
        <f t="shared" si="19"/>
        <v>0</v>
      </c>
      <c r="N378" s="1">
        <f t="shared" si="20"/>
        <v>0</v>
      </c>
    </row>
    <row r="379" spans="1:14" ht="12.75">
      <c r="A379" s="1">
        <v>48</v>
      </c>
      <c r="B379" s="1">
        <f t="shared" si="17"/>
        <v>-5.273770494191622E-09</v>
      </c>
      <c r="C379" s="1">
        <f t="shared" si="18"/>
        <v>0</v>
      </c>
      <c r="D379" s="1">
        <f t="shared" si="13"/>
        <v>0</v>
      </c>
      <c r="E379" s="1">
        <f t="shared" si="14"/>
        <v>1.0124766315437986E-10</v>
      </c>
      <c r="F379" s="1">
        <f t="shared" si="15"/>
        <v>-1.0124766315437986E-10</v>
      </c>
      <c r="G379" s="1">
        <f t="shared" si="16"/>
        <v>5.3750181573460026E-09</v>
      </c>
      <c r="M379" s="1">
        <f t="shared" si="19"/>
        <v>0</v>
      </c>
      <c r="N379" s="1">
        <f t="shared" si="20"/>
        <v>0</v>
      </c>
    </row>
    <row r="380" spans="1:14" ht="12.75">
      <c r="A380" s="1">
        <v>49</v>
      </c>
      <c r="B380" s="1">
        <f t="shared" si="17"/>
        <v>-5.3750181573460026E-09</v>
      </c>
      <c r="C380" s="1">
        <f t="shared" si="18"/>
        <v>0</v>
      </c>
      <c r="D380" s="1">
        <f t="shared" si="13"/>
        <v>0</v>
      </c>
      <c r="E380" s="1">
        <f t="shared" si="14"/>
        <v>1.0319145067898167E-10</v>
      </c>
      <c r="F380" s="1">
        <f t="shared" si="15"/>
        <v>-1.0319145067898167E-10</v>
      </c>
      <c r="G380" s="1">
        <f t="shared" si="16"/>
        <v>5.478209608024984E-09</v>
      </c>
      <c r="M380" s="1">
        <f t="shared" si="19"/>
        <v>0</v>
      </c>
      <c r="N380" s="1">
        <f t="shared" si="20"/>
        <v>0</v>
      </c>
    </row>
    <row r="381" spans="1:14" ht="12.75">
      <c r="A381" s="1">
        <v>50</v>
      </c>
      <c r="B381" s="1">
        <f t="shared" si="17"/>
        <v>-5.478209608024984E-09</v>
      </c>
      <c r="C381" s="1">
        <f t="shared" si="18"/>
        <v>0</v>
      </c>
      <c r="D381" s="1">
        <f t="shared" si="13"/>
        <v>0</v>
      </c>
      <c r="E381" s="1">
        <f t="shared" si="14"/>
        <v>1.0517255570626041E-10</v>
      </c>
      <c r="F381" s="1">
        <f t="shared" si="15"/>
        <v>-1.0517255570626041E-10</v>
      </c>
      <c r="G381" s="1">
        <f t="shared" si="16"/>
        <v>5.583382163731244E-09</v>
      </c>
      <c r="M381" s="1">
        <f t="shared" si="19"/>
        <v>0</v>
      </c>
      <c r="N381" s="1">
        <f t="shared" si="20"/>
        <v>0</v>
      </c>
    </row>
    <row r="382" spans="1:14" ht="12.75">
      <c r="A382" s="1">
        <v>51</v>
      </c>
      <c r="B382" s="1">
        <f t="shared" si="17"/>
        <v>-5.583382163731244E-09</v>
      </c>
      <c r="C382" s="1">
        <f t="shared" si="18"/>
        <v>0</v>
      </c>
      <c r="D382" s="1">
        <f t="shared" si="13"/>
        <v>0</v>
      </c>
      <c r="E382" s="1">
        <f t="shared" si="14"/>
        <v>1.0719169467049114E-10</v>
      </c>
      <c r="F382" s="1">
        <f t="shared" si="15"/>
        <v>-1.0719169467049114E-10</v>
      </c>
      <c r="G382" s="1">
        <f t="shared" si="16"/>
        <v>5.690573858401736E-09</v>
      </c>
      <c r="M382" s="1">
        <f t="shared" si="19"/>
        <v>0</v>
      </c>
      <c r="N382" s="1">
        <f t="shared" si="20"/>
        <v>0</v>
      </c>
    </row>
    <row r="383" spans="1:14" ht="12.75">
      <c r="A383" s="1">
        <v>52</v>
      </c>
      <c r="B383" s="1">
        <f t="shared" si="17"/>
        <v>-5.690573858401736E-09</v>
      </c>
      <c r="C383" s="1">
        <f t="shared" si="18"/>
        <v>0</v>
      </c>
      <c r="D383" s="1">
        <f t="shared" si="13"/>
        <v>0</v>
      </c>
      <c r="E383" s="1">
        <f t="shared" si="14"/>
        <v>1.0924959776030101E-10</v>
      </c>
      <c r="F383" s="1">
        <f t="shared" si="15"/>
        <v>-1.0924959776030101E-10</v>
      </c>
      <c r="G383" s="1">
        <f t="shared" si="16"/>
        <v>5.799823456162036E-09</v>
      </c>
      <c r="M383" s="1">
        <f t="shared" si="19"/>
        <v>0</v>
      </c>
      <c r="N383" s="1">
        <f t="shared" si="20"/>
        <v>0</v>
      </c>
    </row>
    <row r="384" spans="1:14" ht="12.75">
      <c r="A384" s="1">
        <v>53</v>
      </c>
      <c r="B384" s="1">
        <f t="shared" si="17"/>
        <v>-5.799823456162036E-09</v>
      </c>
      <c r="C384" s="1">
        <f t="shared" si="18"/>
        <v>0</v>
      </c>
      <c r="D384" s="1">
        <f t="shared" si="13"/>
        <v>0</v>
      </c>
      <c r="E384" s="1">
        <f t="shared" si="14"/>
        <v>1.1134700918272998E-10</v>
      </c>
      <c r="F384" s="1">
        <f t="shared" si="15"/>
        <v>-1.1134700918272998E-10</v>
      </c>
      <c r="G384" s="1">
        <f t="shared" si="16"/>
        <v>5.911170465344766E-09</v>
      </c>
      <c r="M384" s="1">
        <f t="shared" si="19"/>
        <v>0</v>
      </c>
      <c r="N384" s="1">
        <f t="shared" si="20"/>
        <v>0</v>
      </c>
    </row>
    <row r="385" spans="1:14" ht="12.75">
      <c r="A385" s="1">
        <v>54</v>
      </c>
      <c r="B385" s="1">
        <f t="shared" si="17"/>
        <v>-5.911170465344766E-09</v>
      </c>
      <c r="C385" s="1">
        <f t="shared" si="18"/>
        <v>0</v>
      </c>
      <c r="D385" s="1">
        <f t="shared" si="13"/>
        <v>0</v>
      </c>
      <c r="E385" s="1">
        <f t="shared" si="14"/>
        <v>1.1348468743236127E-10</v>
      </c>
      <c r="F385" s="1">
        <f t="shared" si="15"/>
        <v>-1.1348468743236127E-10</v>
      </c>
      <c r="G385" s="1">
        <f t="shared" si="16"/>
        <v>6.024655152777127E-09</v>
      </c>
      <c r="M385" s="1">
        <f t="shared" si="19"/>
        <v>0</v>
      </c>
      <c r="N385" s="1">
        <f t="shared" si="20"/>
        <v>0</v>
      </c>
    </row>
    <row r="386" spans="1:14" ht="12.75">
      <c r="A386" s="1">
        <v>55</v>
      </c>
      <c r="B386" s="1">
        <f t="shared" si="17"/>
        <v>-6.024655152777127E-09</v>
      </c>
      <c r="C386" s="1">
        <f t="shared" si="18"/>
        <v>0</v>
      </c>
      <c r="D386" s="1">
        <f t="shared" si="13"/>
        <v>0</v>
      </c>
      <c r="E386" s="1">
        <f t="shared" si="14"/>
        <v>1.1566340556561841E-10</v>
      </c>
      <c r="F386" s="1">
        <f t="shared" si="15"/>
        <v>-1.1566340556561841E-10</v>
      </c>
      <c r="G386" s="1">
        <f t="shared" si="16"/>
        <v>6.140318558342746E-09</v>
      </c>
      <c r="M386" s="1">
        <f t="shared" si="19"/>
        <v>0</v>
      </c>
      <c r="N386" s="1">
        <f t="shared" si="20"/>
        <v>0</v>
      </c>
    </row>
    <row r="387" spans="1:14" ht="12.75">
      <c r="A387" s="1">
        <v>56</v>
      </c>
      <c r="B387" s="1">
        <f t="shared" si="17"/>
        <v>-6.140318558342746E-09</v>
      </c>
      <c r="C387" s="1">
        <f t="shared" si="18"/>
        <v>0</v>
      </c>
      <c r="D387" s="1">
        <f t="shared" si="13"/>
        <v>0</v>
      </c>
      <c r="E387" s="1">
        <f t="shared" si="14"/>
        <v>1.1788395148032858E-10</v>
      </c>
      <c r="F387" s="1">
        <f t="shared" si="15"/>
        <v>-1.1788395148032858E-10</v>
      </c>
      <c r="G387" s="1">
        <f t="shared" si="16"/>
        <v>6.258202509823074E-09</v>
      </c>
      <c r="M387" s="1">
        <f t="shared" si="19"/>
        <v>0</v>
      </c>
      <c r="N387" s="1">
        <f t="shared" si="20"/>
        <v>0</v>
      </c>
    </row>
    <row r="388" spans="1:14" ht="12.75">
      <c r="A388" s="1">
        <f>A387+1</f>
        <v>57</v>
      </c>
      <c r="B388" s="1">
        <f t="shared" si="17"/>
        <v>-6.258202509823074E-09</v>
      </c>
      <c r="C388" s="1">
        <f t="shared" si="18"/>
        <v>0</v>
      </c>
      <c r="D388" s="1">
        <f t="shared" si="13"/>
        <v>0</v>
      </c>
      <c r="E388" s="1">
        <f t="shared" si="14"/>
        <v>1.2014712820065286E-10</v>
      </c>
      <c r="F388" s="1">
        <f t="shared" si="15"/>
        <v>-1.2014712820065286E-10</v>
      </c>
      <c r="G388" s="1">
        <f t="shared" si="16"/>
        <v>6.378349638023727E-09</v>
      </c>
      <c r="M388" s="1">
        <f t="shared" si="19"/>
        <v>0</v>
      </c>
      <c r="N388" s="1">
        <f t="shared" si="20"/>
        <v>0</v>
      </c>
    </row>
    <row r="389" spans="1:14" ht="12.75">
      <c r="A389" s="1">
        <f>A388+1</f>
        <v>58</v>
      </c>
      <c r="B389" s="1">
        <f t="shared" si="17"/>
        <v>-6.378349638023727E-09</v>
      </c>
      <c r="C389" s="1">
        <f t="shared" si="18"/>
        <v>0</v>
      </c>
      <c r="D389" s="1">
        <f t="shared" si="13"/>
        <v>0</v>
      </c>
      <c r="E389" s="1">
        <f t="shared" si="14"/>
        <v>1.2245375416748692E-10</v>
      </c>
      <c r="F389" s="1">
        <f t="shared" si="15"/>
        <v>-1.2245375416748692E-10</v>
      </c>
      <c r="G389" s="1">
        <f t="shared" si="16"/>
        <v>6.500803392191213E-09</v>
      </c>
      <c r="M389" s="1">
        <f t="shared" si="19"/>
        <v>0</v>
      </c>
      <c r="N389" s="1">
        <f t="shared" si="20"/>
        <v>0</v>
      </c>
    </row>
    <row r="390" spans="1:14" ht="12.75">
      <c r="A390" s="1">
        <f>A389+1</f>
        <v>59</v>
      </c>
      <c r="B390" s="1">
        <f t="shared" si="17"/>
        <v>-6.500803392191213E-09</v>
      </c>
      <c r="C390" s="1">
        <f t="shared" si="18"/>
        <v>0</v>
      </c>
      <c r="D390" s="1">
        <f t="shared" si="13"/>
        <v>0</v>
      </c>
      <c r="E390" s="1">
        <f t="shared" si="14"/>
        <v>1.248046635344368E-10</v>
      </c>
      <c r="F390" s="1">
        <f t="shared" si="15"/>
        <v>-1.248046635344368E-10</v>
      </c>
      <c r="G390" s="1">
        <f t="shared" si="16"/>
        <v>6.62560805572565E-09</v>
      </c>
      <c r="M390" s="1">
        <f t="shared" si="19"/>
        <v>0</v>
      </c>
      <c r="N390" s="1">
        <f t="shared" si="20"/>
        <v>0</v>
      </c>
    </row>
    <row r="391" spans="1:14" ht="12.75">
      <c r="A391" s="1">
        <f>A390+1</f>
        <v>60</v>
      </c>
      <c r="B391" s="1">
        <f t="shared" si="17"/>
        <v>-6.62560805572565E-09</v>
      </c>
      <c r="C391" s="1">
        <f t="shared" si="18"/>
        <v>0</v>
      </c>
      <c r="D391" s="1">
        <f t="shared" si="13"/>
        <v>0</v>
      </c>
      <c r="E391" s="1">
        <f t="shared" si="14"/>
        <v>1.2720070646947682E-10</v>
      </c>
      <c r="F391" s="1">
        <f t="shared" si="15"/>
        <v>-1.2720070646947682E-10</v>
      </c>
      <c r="G391" s="1">
        <f t="shared" si="16"/>
        <v>6.752808762195127E-09</v>
      </c>
      <c r="M391" s="1">
        <f t="shared" si="19"/>
        <v>0</v>
      </c>
      <c r="N391" s="1">
        <f t="shared" si="20"/>
        <v>0</v>
      </c>
    </row>
    <row r="392" spans="1:14" ht="12.75">
      <c r="A392" s="1">
        <f>A391+1</f>
        <v>61</v>
      </c>
      <c r="B392" s="1">
        <f t="shared" si="17"/>
        <v>-6.752808762195127E-09</v>
      </c>
      <c r="C392" s="1">
        <f t="shared" si="18"/>
        <v>0</v>
      </c>
      <c r="D392" s="1">
        <f t="shared" si="13"/>
        <v>0</v>
      </c>
      <c r="E392" s="1">
        <f t="shared" si="14"/>
        <v>1.2964274946239906E-10</v>
      </c>
      <c r="F392" s="1">
        <f t="shared" si="15"/>
        <v>-1.2964274946239906E-10</v>
      </c>
      <c r="G392" s="1">
        <f t="shared" si="16"/>
        <v>6.882451511657526E-09</v>
      </c>
      <c r="M392" s="1">
        <f t="shared" si="19"/>
        <v>0</v>
      </c>
      <c r="N392" s="1">
        <f t="shared" si="20"/>
        <v>0</v>
      </c>
    </row>
    <row r="393" spans="13:14" ht="12.75">
      <c r="M393" s="1">
        <f>IRR(M332:M392,0.1)</f>
        <v>0.019198344574510987</v>
      </c>
      <c r="N393" s="1">
        <f>IRR(N332:N392,0.1)</f>
        <v>0.019862443535405498</v>
      </c>
    </row>
    <row r="394" ht="12.75">
      <c r="A394" s="1" t="s">
        <v>26</v>
      </c>
    </row>
    <row r="395" spans="1:4" ht="12.75">
      <c r="A395" s="6" t="s">
        <v>3</v>
      </c>
      <c r="B395" s="6" t="s">
        <v>3</v>
      </c>
      <c r="C395" s="6" t="s">
        <v>3</v>
      </c>
      <c r="D395" s="6" t="s">
        <v>3</v>
      </c>
    </row>
    <row r="396" spans="1:6" ht="12.75">
      <c r="A396" s="1" t="s">
        <v>1</v>
      </c>
      <c r="F396" s="7">
        <v>1000</v>
      </c>
    </row>
    <row r="397" spans="1:6" ht="12.75">
      <c r="A397" s="1" t="s">
        <v>9</v>
      </c>
      <c r="F397" s="2">
        <v>0.01</v>
      </c>
    </row>
    <row r="398" spans="1:6" ht="12.75">
      <c r="A398" s="1" t="s">
        <v>5</v>
      </c>
      <c r="F398" s="8">
        <v>0</v>
      </c>
    </row>
    <row r="399" spans="1:6" ht="12.75">
      <c r="A399" s="1" t="s">
        <v>10</v>
      </c>
      <c r="F399" s="4">
        <v>36.25</v>
      </c>
    </row>
    <row r="400" spans="1:6" ht="12.75">
      <c r="A400" s="1" t="s">
        <v>11</v>
      </c>
      <c r="F400" s="9">
        <v>3</v>
      </c>
    </row>
    <row r="401" spans="1:6" ht="12.75">
      <c r="A401" s="1" t="s">
        <v>12</v>
      </c>
      <c r="F401" s="1">
        <v>12</v>
      </c>
    </row>
    <row r="402" ht="12.75">
      <c r="A402" s="1" t="s">
        <v>14</v>
      </c>
    </row>
    <row r="403" spans="1:6" ht="12.75">
      <c r="A403" s="1" t="s">
        <v>15</v>
      </c>
      <c r="F403" s="2">
        <f>N473*F401</f>
        <v>0</v>
      </c>
    </row>
    <row r="404" spans="1:7" ht="12.75">
      <c r="A404" s="1" t="s">
        <v>16</v>
      </c>
      <c r="F404" s="2">
        <f>M473*F401</f>
        <v>0</v>
      </c>
      <c r="G404" s="10"/>
    </row>
    <row r="407" ht="12.75">
      <c r="C407" s="1" t="s">
        <v>17</v>
      </c>
    </row>
    <row r="409" spans="1:14" ht="12.75">
      <c r="A409" s="1" t="str">
        <f>IF(F401=12,"MONTH",IF(F401=2,"HALF YEAR",IF(F401=4,"QUARTER","ERR")))</f>
        <v>MONTH</v>
      </c>
      <c r="B409" s="1" t="s">
        <v>4</v>
      </c>
      <c r="C409" s="1" t="s">
        <v>18</v>
      </c>
      <c r="D409" s="1" t="s">
        <v>2</v>
      </c>
      <c r="E409" s="1" t="s">
        <v>19</v>
      </c>
      <c r="F409" s="1" t="s">
        <v>27</v>
      </c>
      <c r="G409" s="1" t="s">
        <v>20</v>
      </c>
      <c r="M409" s="1" t="s">
        <v>22</v>
      </c>
      <c r="N409" s="1" t="s">
        <v>22</v>
      </c>
    </row>
    <row r="410" spans="3:14" ht="12.75">
      <c r="C410" s="1" t="s">
        <v>6</v>
      </c>
      <c r="E410" s="1" t="s">
        <v>23</v>
      </c>
      <c r="G410" s="1" t="s">
        <v>7</v>
      </c>
      <c r="M410" s="1" t="s">
        <v>24</v>
      </c>
      <c r="N410" s="1" t="s">
        <v>25</v>
      </c>
    </row>
    <row r="412" spans="1:14" ht="12.75">
      <c r="A412" s="1">
        <v>1</v>
      </c>
      <c r="B412" s="1">
        <f>-F$315</f>
        <v>-1000</v>
      </c>
      <c r="C412" s="1">
        <f>F$315*F$317</f>
        <v>0</v>
      </c>
      <c r="D412" s="1">
        <f aca="true" t="shared" si="21" ref="D412:D444">IF(A412&lt;=F$319*F$320,+(F$318*12/F$320/1000*F$315),0)</f>
        <v>38</v>
      </c>
      <c r="E412" s="1">
        <f aca="true" t="shared" si="22" ref="E412:E444">(-B412-(C412+D412))*M$393</f>
        <v>18.46880748067957</v>
      </c>
      <c r="F412" s="1">
        <f aca="true" t="shared" si="23" ref="F412:F444">D412-E412</f>
        <v>19.53119251932043</v>
      </c>
      <c r="G412" s="1">
        <f aca="true" t="shared" si="24" ref="G412:G444">-B412-F412-C412</f>
        <v>980.4688074806795</v>
      </c>
      <c r="M412" s="1">
        <f>B412+D412+C412</f>
        <v>-962</v>
      </c>
      <c r="N412" s="1">
        <f>M412+(F396*F397)</f>
        <v>-952</v>
      </c>
    </row>
    <row r="413" spans="1:14" ht="12.75">
      <c r="A413" s="1">
        <v>2</v>
      </c>
      <c r="B413" s="1">
        <f aca="true" t="shared" si="25" ref="B413:B444">-G412</f>
        <v>-980.4688074806795</v>
      </c>
      <c r="C413" s="1">
        <f aca="true" t="shared" si="26" ref="C413:C444">IF(A413=F$319*F$320,-F$315*F$317,0)</f>
        <v>0</v>
      </c>
      <c r="D413" s="1">
        <f t="shared" si="21"/>
        <v>38</v>
      </c>
      <c r="E413" s="1">
        <f t="shared" si="22"/>
        <v>18.093840916742543</v>
      </c>
      <c r="F413" s="1">
        <f t="shared" si="23"/>
        <v>19.906159083257457</v>
      </c>
      <c r="G413" s="1">
        <f t="shared" si="24"/>
        <v>960.5626483974221</v>
      </c>
      <c r="M413" s="1">
        <f aca="true" t="shared" si="27" ref="M413:M444">D413+C413</f>
        <v>38</v>
      </c>
      <c r="N413" s="1">
        <f aca="true" t="shared" si="28" ref="N413:N443">M413</f>
        <v>38</v>
      </c>
    </row>
    <row r="414" spans="1:14" ht="12.75">
      <c r="A414" s="1">
        <v>3</v>
      </c>
      <c r="B414" s="1">
        <f t="shared" si="25"/>
        <v>-960.5626483974221</v>
      </c>
      <c r="C414" s="1">
        <f t="shared" si="26"/>
        <v>0</v>
      </c>
      <c r="D414" s="1">
        <f t="shared" si="21"/>
        <v>38</v>
      </c>
      <c r="E414" s="1">
        <f t="shared" si="22"/>
        <v>17.711675615507136</v>
      </c>
      <c r="F414" s="1">
        <f t="shared" si="23"/>
        <v>20.288324384492864</v>
      </c>
      <c r="G414" s="1">
        <f t="shared" si="24"/>
        <v>940.2743240129292</v>
      </c>
      <c r="M414" s="1">
        <f t="shared" si="27"/>
        <v>38</v>
      </c>
      <c r="N414" s="1">
        <f t="shared" si="28"/>
        <v>38</v>
      </c>
    </row>
    <row r="415" spans="1:14" ht="12.75">
      <c r="A415" s="1">
        <v>4</v>
      </c>
      <c r="B415" s="1">
        <f t="shared" si="25"/>
        <v>-940.2743240129292</v>
      </c>
      <c r="C415" s="1">
        <f t="shared" si="26"/>
        <v>0</v>
      </c>
      <c r="D415" s="1">
        <f t="shared" si="21"/>
        <v>38</v>
      </c>
      <c r="E415" s="1">
        <f t="shared" si="22"/>
        <v>17.322173373134188</v>
      </c>
      <c r="F415" s="1">
        <f t="shared" si="23"/>
        <v>20.677826626865812</v>
      </c>
      <c r="G415" s="1">
        <f t="shared" si="24"/>
        <v>919.5964973860634</v>
      </c>
      <c r="M415" s="1">
        <f t="shared" si="27"/>
        <v>38</v>
      </c>
      <c r="N415" s="1">
        <f t="shared" si="28"/>
        <v>38</v>
      </c>
    </row>
    <row r="416" spans="1:14" ht="12.75">
      <c r="A416" s="1">
        <v>5</v>
      </c>
      <c r="B416" s="1">
        <f t="shared" si="25"/>
        <v>-919.5964973860634</v>
      </c>
      <c r="C416" s="1">
        <f t="shared" si="26"/>
        <v>0</v>
      </c>
      <c r="D416" s="1">
        <f t="shared" si="21"/>
        <v>38</v>
      </c>
      <c r="E416" s="1">
        <f t="shared" si="22"/>
        <v>16.92519333249962</v>
      </c>
      <c r="F416" s="1">
        <f t="shared" si="23"/>
        <v>21.07480666750038</v>
      </c>
      <c r="G416" s="1">
        <f t="shared" si="24"/>
        <v>898.521690718563</v>
      </c>
      <c r="M416" s="1">
        <f t="shared" si="27"/>
        <v>38</v>
      </c>
      <c r="N416" s="1">
        <f t="shared" si="28"/>
        <v>38</v>
      </c>
    </row>
    <row r="417" spans="1:14" ht="12.75">
      <c r="A417" s="1">
        <v>6</v>
      </c>
      <c r="B417" s="1">
        <f t="shared" si="25"/>
        <v>-898.521690718563</v>
      </c>
      <c r="C417" s="1">
        <f t="shared" si="26"/>
        <v>0</v>
      </c>
      <c r="D417" s="1">
        <f t="shared" si="21"/>
        <v>38</v>
      </c>
      <c r="E417" s="1">
        <f t="shared" si="22"/>
        <v>16.520591932255744</v>
      </c>
      <c r="F417" s="1">
        <f t="shared" si="23"/>
        <v>21.479408067744256</v>
      </c>
      <c r="G417" s="1">
        <f t="shared" si="24"/>
        <v>877.0422826508188</v>
      </c>
      <c r="M417" s="1">
        <f t="shared" si="27"/>
        <v>38</v>
      </c>
      <c r="N417" s="1">
        <f t="shared" si="28"/>
        <v>38</v>
      </c>
    </row>
    <row r="418" spans="1:14" ht="12.75">
      <c r="A418" s="1">
        <v>7</v>
      </c>
      <c r="B418" s="1">
        <f t="shared" si="25"/>
        <v>-877.0422826508188</v>
      </c>
      <c r="C418" s="1">
        <f t="shared" si="26"/>
        <v>0</v>
      </c>
      <c r="D418" s="1">
        <f t="shared" si="21"/>
        <v>38</v>
      </c>
      <c r="E418" s="1">
        <f t="shared" si="22"/>
        <v>16.10822285491466</v>
      </c>
      <c r="F418" s="1">
        <f t="shared" si="23"/>
        <v>21.89177714508534</v>
      </c>
      <c r="G418" s="1">
        <f t="shared" si="24"/>
        <v>855.1505055057335</v>
      </c>
      <c r="M418" s="1">
        <f t="shared" si="27"/>
        <v>38</v>
      </c>
      <c r="N418" s="1">
        <f t="shared" si="28"/>
        <v>38</v>
      </c>
    </row>
    <row r="419" spans="1:14" ht="12.75">
      <c r="A419" s="1">
        <v>8</v>
      </c>
      <c r="B419" s="1">
        <f t="shared" si="25"/>
        <v>-855.1505055057335</v>
      </c>
      <c r="C419" s="1">
        <f t="shared" si="26"/>
        <v>0</v>
      </c>
      <c r="D419" s="1">
        <f t="shared" si="21"/>
        <v>38</v>
      </c>
      <c r="E419" s="1">
        <f t="shared" si="22"/>
        <v>15.687936973934908</v>
      </c>
      <c r="F419" s="1">
        <f t="shared" si="23"/>
        <v>22.31206302606509</v>
      </c>
      <c r="G419" s="1">
        <f t="shared" si="24"/>
        <v>832.8384424796684</v>
      </c>
      <c r="M419" s="1">
        <f t="shared" si="27"/>
        <v>38</v>
      </c>
      <c r="N419" s="1">
        <f t="shared" si="28"/>
        <v>38</v>
      </c>
    </row>
    <row r="420" spans="1:14" ht="12.75">
      <c r="A420" s="1">
        <v>9</v>
      </c>
      <c r="B420" s="1">
        <f t="shared" si="25"/>
        <v>-832.8384424796684</v>
      </c>
      <c r="C420" s="1">
        <f t="shared" si="26"/>
        <v>0</v>
      </c>
      <c r="D420" s="1">
        <f t="shared" si="21"/>
        <v>38</v>
      </c>
      <c r="E420" s="1">
        <f t="shared" si="22"/>
        <v>15.259582299792305</v>
      </c>
      <c r="F420" s="1">
        <f t="shared" si="23"/>
        <v>22.740417700207693</v>
      </c>
      <c r="G420" s="1">
        <f t="shared" si="24"/>
        <v>810.0980247794607</v>
      </c>
      <c r="M420" s="1">
        <f t="shared" si="27"/>
        <v>38</v>
      </c>
      <c r="N420" s="1">
        <f t="shared" si="28"/>
        <v>38</v>
      </c>
    </row>
    <row r="421" spans="1:14" ht="12.75">
      <c r="A421" s="1">
        <v>10</v>
      </c>
      <c r="B421" s="1">
        <f t="shared" si="25"/>
        <v>-810.0980247794607</v>
      </c>
      <c r="C421" s="1">
        <f t="shared" si="26"/>
        <v>0</v>
      </c>
      <c r="D421" s="1">
        <f t="shared" si="21"/>
        <v>38</v>
      </c>
      <c r="E421" s="1">
        <f t="shared" si="22"/>
        <v>14.82300392501541</v>
      </c>
      <c r="F421" s="1">
        <f t="shared" si="23"/>
        <v>23.17699607498459</v>
      </c>
      <c r="G421" s="1">
        <f t="shared" si="24"/>
        <v>786.9210287044762</v>
      </c>
      <c r="M421" s="1">
        <f t="shared" si="27"/>
        <v>38</v>
      </c>
      <c r="N421" s="1">
        <f t="shared" si="28"/>
        <v>38</v>
      </c>
    </row>
    <row r="422" spans="1:14" ht="12.75">
      <c r="A422" s="1">
        <v>11</v>
      </c>
      <c r="B422" s="1">
        <f t="shared" si="25"/>
        <v>-786.9210287044762</v>
      </c>
      <c r="C422" s="1">
        <f t="shared" si="26"/>
        <v>0</v>
      </c>
      <c r="D422" s="1">
        <f t="shared" si="21"/>
        <v>38</v>
      </c>
      <c r="E422" s="1">
        <f t="shared" si="22"/>
        <v>14.378043968165766</v>
      </c>
      <c r="F422" s="1">
        <f t="shared" si="23"/>
        <v>23.621956031834234</v>
      </c>
      <c r="G422" s="1">
        <f t="shared" si="24"/>
        <v>763.299072672642</v>
      </c>
      <c r="M422" s="1">
        <f t="shared" si="27"/>
        <v>38</v>
      </c>
      <c r="N422" s="1">
        <f t="shared" si="28"/>
        <v>38</v>
      </c>
    </row>
    <row r="423" spans="1:14" ht="12.75">
      <c r="A423" s="1">
        <v>12</v>
      </c>
      <c r="B423" s="1">
        <f t="shared" si="25"/>
        <v>-763.299072672642</v>
      </c>
      <c r="C423" s="1">
        <f t="shared" si="26"/>
        <v>0</v>
      </c>
      <c r="D423" s="1">
        <f t="shared" si="21"/>
        <v>38</v>
      </c>
      <c r="E423" s="1">
        <f t="shared" si="22"/>
        <v>13.924541516742666</v>
      </c>
      <c r="F423" s="1">
        <f t="shared" si="23"/>
        <v>24.075458483257336</v>
      </c>
      <c r="G423" s="1">
        <f t="shared" si="24"/>
        <v>739.2236141893846</v>
      </c>
      <c r="M423" s="1">
        <f t="shared" si="27"/>
        <v>38</v>
      </c>
      <c r="N423" s="1">
        <f t="shared" si="28"/>
        <v>38</v>
      </c>
    </row>
    <row r="424" spans="1:14" ht="12.75">
      <c r="A424" s="1">
        <v>13</v>
      </c>
      <c r="B424" s="1">
        <f t="shared" si="25"/>
        <v>-739.2236141893846</v>
      </c>
      <c r="C424" s="1">
        <f t="shared" si="26"/>
        <v>0</v>
      </c>
      <c r="D424" s="1">
        <f t="shared" si="21"/>
        <v>38</v>
      </c>
      <c r="E424" s="1">
        <f t="shared" si="22"/>
        <v>13.462332568991759</v>
      </c>
      <c r="F424" s="1">
        <f t="shared" si="23"/>
        <v>24.53766743100824</v>
      </c>
      <c r="G424" s="1">
        <f t="shared" si="24"/>
        <v>714.6859467583764</v>
      </c>
      <c r="M424" s="1">
        <f t="shared" si="27"/>
        <v>38</v>
      </c>
      <c r="N424" s="1">
        <f t="shared" si="28"/>
        <v>38</v>
      </c>
    </row>
    <row r="425" spans="1:14" ht="12.75">
      <c r="A425" s="1">
        <v>14</v>
      </c>
      <c r="B425" s="1">
        <f t="shared" si="25"/>
        <v>-714.6859467583764</v>
      </c>
      <c r="C425" s="1">
        <f t="shared" si="26"/>
        <v>0</v>
      </c>
      <c r="D425" s="1">
        <f t="shared" si="21"/>
        <v>38</v>
      </c>
      <c r="E425" s="1">
        <f t="shared" si="22"/>
        <v>12.991249974596506</v>
      </c>
      <c r="F425" s="1">
        <f t="shared" si="23"/>
        <v>25.008750025403494</v>
      </c>
      <c r="G425" s="1">
        <f t="shared" si="24"/>
        <v>689.6771967329729</v>
      </c>
      <c r="M425" s="1">
        <f t="shared" si="27"/>
        <v>38</v>
      </c>
      <c r="N425" s="1">
        <f t="shared" si="28"/>
        <v>38</v>
      </c>
    </row>
    <row r="426" spans="1:14" ht="12.75">
      <c r="A426" s="1">
        <v>15</v>
      </c>
      <c r="B426" s="1">
        <f t="shared" si="25"/>
        <v>-689.6771967329729</v>
      </c>
      <c r="C426" s="1">
        <f t="shared" si="26"/>
        <v>0</v>
      </c>
      <c r="D426" s="1">
        <f t="shared" si="21"/>
        <v>38</v>
      </c>
      <c r="E426" s="1">
        <f t="shared" si="22"/>
        <v>12.511123374231</v>
      </c>
      <c r="F426" s="1">
        <f t="shared" si="23"/>
        <v>25.488876625769002</v>
      </c>
      <c r="G426" s="1">
        <f t="shared" si="24"/>
        <v>664.1883201072039</v>
      </c>
      <c r="M426" s="1">
        <f t="shared" si="27"/>
        <v>38</v>
      </c>
      <c r="N426" s="1">
        <f t="shared" si="28"/>
        <v>38</v>
      </c>
    </row>
    <row r="427" spans="1:14" ht="12.75">
      <c r="A427" s="1">
        <v>16</v>
      </c>
      <c r="B427" s="1">
        <f t="shared" si="25"/>
        <v>-664.1883201072039</v>
      </c>
      <c r="C427" s="1">
        <f t="shared" si="26"/>
        <v>0</v>
      </c>
      <c r="D427" s="1">
        <f t="shared" si="21"/>
        <v>38</v>
      </c>
      <c r="E427" s="1">
        <f t="shared" si="22"/>
        <v>12.021779137952288</v>
      </c>
      <c r="F427" s="1">
        <f t="shared" si="23"/>
        <v>25.978220862047714</v>
      </c>
      <c r="G427" s="1">
        <f t="shared" si="24"/>
        <v>638.2100992451562</v>
      </c>
      <c r="M427" s="1">
        <f t="shared" si="27"/>
        <v>38</v>
      </c>
      <c r="N427" s="1">
        <f t="shared" si="28"/>
        <v>38</v>
      </c>
    </row>
    <row r="428" spans="1:14" ht="12.75">
      <c r="A428" s="1">
        <v>17</v>
      </c>
      <c r="B428" s="1">
        <f t="shared" si="25"/>
        <v>-638.2100992451562</v>
      </c>
      <c r="C428" s="1">
        <f t="shared" si="26"/>
        <v>0</v>
      </c>
      <c r="D428" s="1">
        <f t="shared" si="21"/>
        <v>38</v>
      </c>
      <c r="E428" s="1">
        <f t="shared" si="22"/>
        <v>11.523040302409946</v>
      </c>
      <c r="F428" s="1">
        <f t="shared" si="23"/>
        <v>26.476959697590054</v>
      </c>
      <c r="G428" s="1">
        <f t="shared" si="24"/>
        <v>611.7331395475662</v>
      </c>
      <c r="M428" s="1">
        <f t="shared" si="27"/>
        <v>38</v>
      </c>
      <c r="N428" s="1">
        <f t="shared" si="28"/>
        <v>38</v>
      </c>
    </row>
    <row r="429" spans="1:14" ht="12.75">
      <c r="A429" s="1">
        <v>18</v>
      </c>
      <c r="B429" s="1">
        <f t="shared" si="25"/>
        <v>-611.7331395475662</v>
      </c>
      <c r="C429" s="1">
        <f t="shared" si="26"/>
        <v>0</v>
      </c>
      <c r="D429" s="1">
        <f t="shared" si="21"/>
        <v>38</v>
      </c>
      <c r="E429" s="1">
        <f t="shared" si="22"/>
        <v>11.014726506850172</v>
      </c>
      <c r="F429" s="1">
        <f t="shared" si="23"/>
        <v>26.985273493149826</v>
      </c>
      <c r="G429" s="1">
        <f t="shared" si="24"/>
        <v>584.7478660544164</v>
      </c>
      <c r="M429" s="1">
        <f t="shared" si="27"/>
        <v>38</v>
      </c>
      <c r="N429" s="1">
        <f t="shared" si="28"/>
        <v>38</v>
      </c>
    </row>
    <row r="430" spans="1:14" ht="12.75">
      <c r="A430" s="1">
        <v>19</v>
      </c>
      <c r="B430" s="1">
        <f t="shared" si="25"/>
        <v>-584.7478660544164</v>
      </c>
      <c r="C430" s="1">
        <f t="shared" si="26"/>
        <v>0</v>
      </c>
      <c r="D430" s="1">
        <f t="shared" si="21"/>
        <v>38</v>
      </c>
      <c r="E430" s="1">
        <f t="shared" si="22"/>
        <v>10.496653927891265</v>
      </c>
      <c r="F430" s="1">
        <f t="shared" si="23"/>
        <v>27.503346072108734</v>
      </c>
      <c r="G430" s="1">
        <f t="shared" si="24"/>
        <v>557.2445199823077</v>
      </c>
      <c r="M430" s="1">
        <f t="shared" si="27"/>
        <v>38</v>
      </c>
      <c r="N430" s="1">
        <f t="shared" si="28"/>
        <v>38</v>
      </c>
    </row>
    <row r="431" spans="1:14" ht="12.75">
      <c r="A431" s="1">
        <v>20</v>
      </c>
      <c r="B431" s="1">
        <f t="shared" si="25"/>
        <v>-557.2445199823077</v>
      </c>
      <c r="C431" s="1">
        <f t="shared" si="26"/>
        <v>0</v>
      </c>
      <c r="D431" s="1">
        <f t="shared" si="21"/>
        <v>38</v>
      </c>
      <c r="E431" s="1">
        <f t="shared" si="22"/>
        <v>9.968635213046898</v>
      </c>
      <c r="F431" s="1">
        <f t="shared" si="23"/>
        <v>28.0313647869531</v>
      </c>
      <c r="G431" s="1">
        <f t="shared" si="24"/>
        <v>529.2131551953546</v>
      </c>
      <c r="M431" s="1">
        <f t="shared" si="27"/>
        <v>38</v>
      </c>
      <c r="N431" s="1">
        <f t="shared" si="28"/>
        <v>38</v>
      </c>
    </row>
    <row r="432" spans="1:14" ht="12.75">
      <c r="A432" s="1">
        <v>21</v>
      </c>
      <c r="B432" s="1">
        <f t="shared" si="25"/>
        <v>-529.2131551953546</v>
      </c>
      <c r="C432" s="1">
        <f t="shared" si="26"/>
        <v>0</v>
      </c>
      <c r="D432" s="1">
        <f t="shared" si="21"/>
        <v>38</v>
      </c>
      <c r="E432" s="1">
        <f t="shared" si="22"/>
        <v>9.43047941297316</v>
      </c>
      <c r="F432" s="1">
        <f t="shared" si="23"/>
        <v>28.56952058702684</v>
      </c>
      <c r="G432" s="1">
        <f t="shared" si="24"/>
        <v>500.6436346083278</v>
      </c>
      <c r="M432" s="1">
        <f t="shared" si="27"/>
        <v>38</v>
      </c>
      <c r="N432" s="1">
        <f t="shared" si="28"/>
        <v>38</v>
      </c>
    </row>
    <row r="433" spans="1:14" ht="12.75">
      <c r="A433" s="1">
        <v>22</v>
      </c>
      <c r="B433" s="1">
        <f t="shared" si="25"/>
        <v>-500.6436346083278</v>
      </c>
      <c r="C433" s="1">
        <f t="shared" si="26"/>
        <v>0</v>
      </c>
      <c r="D433" s="1">
        <f t="shared" si="21"/>
        <v>38</v>
      </c>
      <c r="E433" s="1">
        <f t="shared" si="22"/>
        <v>8.881991912414833</v>
      </c>
      <c r="F433" s="1">
        <f t="shared" si="23"/>
        <v>29.118008087585167</v>
      </c>
      <c r="G433" s="1">
        <f t="shared" si="24"/>
        <v>471.5256265207426</v>
      </c>
      <c r="M433" s="1">
        <f t="shared" si="27"/>
        <v>38</v>
      </c>
      <c r="N433" s="1">
        <f t="shared" si="28"/>
        <v>38</v>
      </c>
    </row>
    <row r="434" spans="1:14" ht="12.75">
      <c r="A434" s="1">
        <v>23</v>
      </c>
      <c r="B434" s="1">
        <f t="shared" si="25"/>
        <v>-471.5256265207426</v>
      </c>
      <c r="C434" s="1">
        <f t="shared" si="26"/>
        <v>0</v>
      </c>
      <c r="D434" s="1">
        <f t="shared" si="21"/>
        <v>38</v>
      </c>
      <c r="E434" s="1">
        <f t="shared" si="22"/>
        <v>8.322974359825976</v>
      </c>
      <c r="F434" s="1">
        <f t="shared" si="23"/>
        <v>29.677025640174023</v>
      </c>
      <c r="G434" s="1">
        <f t="shared" si="24"/>
        <v>441.8486008805686</v>
      </c>
      <c r="M434" s="1">
        <f t="shared" si="27"/>
        <v>38</v>
      </c>
      <c r="N434" s="1">
        <f t="shared" si="28"/>
        <v>38</v>
      </c>
    </row>
    <row r="435" spans="1:14" ht="12.75">
      <c r="A435" s="1">
        <v>24</v>
      </c>
      <c r="B435" s="1">
        <f t="shared" si="25"/>
        <v>-441.8486008805686</v>
      </c>
      <c r="C435" s="1">
        <f t="shared" si="26"/>
        <v>0</v>
      </c>
      <c r="D435" s="1">
        <f t="shared" si="21"/>
        <v>38</v>
      </c>
      <c r="E435" s="1">
        <f t="shared" si="22"/>
        <v>7.753224595639317</v>
      </c>
      <c r="F435" s="1">
        <f t="shared" si="23"/>
        <v>30.246775404360683</v>
      </c>
      <c r="G435" s="1">
        <f t="shared" si="24"/>
        <v>411.6018254762079</v>
      </c>
      <c r="M435" s="1">
        <f t="shared" si="27"/>
        <v>38</v>
      </c>
      <c r="N435" s="1">
        <f t="shared" si="28"/>
        <v>38</v>
      </c>
    </row>
    <row r="436" spans="1:14" ht="12.75">
      <c r="A436" s="1">
        <v>25</v>
      </c>
      <c r="B436" s="1">
        <f t="shared" si="25"/>
        <v>-411.6018254762079</v>
      </c>
      <c r="C436" s="1">
        <f t="shared" si="26"/>
        <v>0</v>
      </c>
      <c r="D436" s="1">
        <f t="shared" si="21"/>
        <v>38</v>
      </c>
      <c r="E436" s="1">
        <f t="shared" si="22"/>
        <v>7.172536579158557</v>
      </c>
      <c r="F436" s="1">
        <f t="shared" si="23"/>
        <v>30.827463420841443</v>
      </c>
      <c r="G436" s="1">
        <f t="shared" si="24"/>
        <v>380.77436205536645</v>
      </c>
      <c r="M436" s="1">
        <f t="shared" si="27"/>
        <v>38</v>
      </c>
      <c r="N436" s="1">
        <f t="shared" si="28"/>
        <v>38</v>
      </c>
    </row>
    <row r="437" spans="1:14" ht="12.75">
      <c r="A437" s="1">
        <v>26</v>
      </c>
      <c r="B437" s="1">
        <f t="shared" si="25"/>
        <v>-380.77436205536645</v>
      </c>
      <c r="C437" s="1">
        <f t="shared" si="26"/>
        <v>0</v>
      </c>
      <c r="D437" s="1">
        <f t="shared" si="21"/>
        <v>38</v>
      </c>
      <c r="E437" s="1">
        <f t="shared" si="22"/>
        <v>6.580700314047109</v>
      </c>
      <c r="F437" s="1">
        <f t="shared" si="23"/>
        <v>31.41929968595289</v>
      </c>
      <c r="G437" s="1">
        <f t="shared" si="24"/>
        <v>349.3550623694136</v>
      </c>
      <c r="M437" s="1">
        <f t="shared" si="27"/>
        <v>38</v>
      </c>
      <c r="N437" s="1">
        <f t="shared" si="28"/>
        <v>38</v>
      </c>
    </row>
    <row r="438" spans="1:14" ht="12.75">
      <c r="A438" s="1">
        <v>27</v>
      </c>
      <c r="B438" s="1">
        <f t="shared" si="25"/>
        <v>-349.3550623694136</v>
      </c>
      <c r="C438" s="1">
        <f t="shared" si="26"/>
        <v>0</v>
      </c>
      <c r="D438" s="1">
        <f t="shared" si="21"/>
        <v>38</v>
      </c>
      <c r="E438" s="1">
        <f t="shared" si="22"/>
        <v>5.977501772386361</v>
      </c>
      <c r="F438" s="1">
        <f t="shared" si="23"/>
        <v>32.02249822761364</v>
      </c>
      <c r="G438" s="1">
        <f t="shared" si="24"/>
        <v>317.33256414179993</v>
      </c>
      <c r="M438" s="1">
        <f t="shared" si="27"/>
        <v>38</v>
      </c>
      <c r="N438" s="1">
        <f t="shared" si="28"/>
        <v>38</v>
      </c>
    </row>
    <row r="439" spans="1:14" ht="12.75">
      <c r="A439" s="1">
        <v>28</v>
      </c>
      <c r="B439" s="1">
        <f t="shared" si="25"/>
        <v>-317.33256414179993</v>
      </c>
      <c r="C439" s="1">
        <f t="shared" si="26"/>
        <v>0</v>
      </c>
      <c r="D439" s="1">
        <f t="shared" si="21"/>
        <v>38</v>
      </c>
      <c r="E439" s="1">
        <f t="shared" si="22"/>
        <v>5.362722817275967</v>
      </c>
      <c r="F439" s="1">
        <f t="shared" si="23"/>
        <v>32.637277182724034</v>
      </c>
      <c r="G439" s="1">
        <f t="shared" si="24"/>
        <v>284.69528695907593</v>
      </c>
      <c r="M439" s="1">
        <f t="shared" si="27"/>
        <v>38</v>
      </c>
      <c r="N439" s="1">
        <f t="shared" si="28"/>
        <v>38</v>
      </c>
    </row>
    <row r="440" spans="1:14" ht="12.75">
      <c r="A440" s="1">
        <v>29</v>
      </c>
      <c r="B440" s="1">
        <f t="shared" si="25"/>
        <v>-284.69528695907593</v>
      </c>
      <c r="C440" s="1">
        <f t="shared" si="26"/>
        <v>0</v>
      </c>
      <c r="D440" s="1">
        <f t="shared" si="21"/>
        <v>38</v>
      </c>
      <c r="E440" s="1">
        <f t="shared" si="22"/>
        <v>4.736141123948206</v>
      </c>
      <c r="F440" s="1">
        <f t="shared" si="23"/>
        <v>33.26385887605179</v>
      </c>
      <c r="G440" s="1">
        <f t="shared" si="24"/>
        <v>251.43142808302414</v>
      </c>
      <c r="M440" s="1">
        <f t="shared" si="27"/>
        <v>38</v>
      </c>
      <c r="N440" s="1">
        <f t="shared" si="28"/>
        <v>38</v>
      </c>
    </row>
    <row r="441" spans="1:14" ht="12.75">
      <c r="A441" s="1">
        <v>30</v>
      </c>
      <c r="B441" s="1">
        <f t="shared" si="25"/>
        <v>-251.43142808302414</v>
      </c>
      <c r="C441" s="1">
        <f t="shared" si="26"/>
        <v>0</v>
      </c>
      <c r="D441" s="1">
        <f t="shared" si="21"/>
        <v>38</v>
      </c>
      <c r="E441" s="1">
        <f t="shared" si="22"/>
        <v>4.097530099367859</v>
      </c>
      <c r="F441" s="1">
        <f t="shared" si="23"/>
        <v>33.90246990063214</v>
      </c>
      <c r="G441" s="1">
        <f t="shared" si="24"/>
        <v>217.528958182392</v>
      </c>
      <c r="M441" s="1">
        <f t="shared" si="27"/>
        <v>38</v>
      </c>
      <c r="N441" s="1">
        <f t="shared" si="28"/>
        <v>38</v>
      </c>
    </row>
    <row r="442" spans="1:14" ht="12.75">
      <c r="A442" s="1">
        <v>31</v>
      </c>
      <c r="B442" s="1">
        <f t="shared" si="25"/>
        <v>-217.528958182392</v>
      </c>
      <c r="C442" s="1">
        <f t="shared" si="26"/>
        <v>0</v>
      </c>
      <c r="D442" s="1">
        <f t="shared" si="21"/>
        <v>38</v>
      </c>
      <c r="E442" s="1">
        <f t="shared" si="22"/>
        <v>3.446658800288535</v>
      </c>
      <c r="F442" s="1">
        <f t="shared" si="23"/>
        <v>34.55334119971147</v>
      </c>
      <c r="G442" s="1">
        <f t="shared" si="24"/>
        <v>182.97561698268052</v>
      </c>
      <c r="M442" s="1">
        <f t="shared" si="27"/>
        <v>38</v>
      </c>
      <c r="N442" s="1">
        <f t="shared" si="28"/>
        <v>38</v>
      </c>
    </row>
    <row r="443" spans="1:14" ht="12.75">
      <c r="A443" s="1">
        <v>32</v>
      </c>
      <c r="B443" s="1">
        <f t="shared" si="25"/>
        <v>-182.97561698268052</v>
      </c>
      <c r="C443" s="1">
        <f t="shared" si="26"/>
        <v>0</v>
      </c>
      <c r="D443" s="1">
        <f t="shared" si="21"/>
        <v>38</v>
      </c>
      <c r="E443" s="1">
        <f t="shared" si="22"/>
        <v>2.783291849735827</v>
      </c>
      <c r="F443" s="1">
        <f t="shared" si="23"/>
        <v>35.216708150264175</v>
      </c>
      <c r="G443" s="1">
        <f t="shared" si="24"/>
        <v>147.75890883241635</v>
      </c>
      <c r="M443" s="1">
        <f t="shared" si="27"/>
        <v>38</v>
      </c>
      <c r="N443" s="1">
        <f t="shared" si="28"/>
        <v>38</v>
      </c>
    </row>
    <row r="444" spans="1:13" ht="12.75">
      <c r="A444" s="1">
        <v>33</v>
      </c>
      <c r="B444" s="1">
        <f t="shared" si="25"/>
        <v>-147.75890883241635</v>
      </c>
      <c r="C444" s="1">
        <f t="shared" si="26"/>
        <v>0</v>
      </c>
      <c r="D444" s="1">
        <f t="shared" si="21"/>
        <v>38</v>
      </c>
      <c r="E444" s="1">
        <f t="shared" si="22"/>
        <v>2.1071893518870666</v>
      </c>
      <c r="F444" s="1">
        <f t="shared" si="23"/>
        <v>35.892810648112935</v>
      </c>
      <c r="G444" s="1">
        <f t="shared" si="24"/>
        <v>111.86609818430341</v>
      </c>
      <c r="M444" s="1">
        <f t="shared" si="27"/>
        <v>38</v>
      </c>
    </row>
  </sheetData>
  <sheetProtection/>
  <printOptions/>
  <pageMargins left="0.5" right="0.5" top="0.75" bottom="0.7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NIDHI BOTHRA</dc:creator>
  <cp:keywords/>
  <dc:description/>
  <cp:lastModifiedBy>Abhirup Ghosh</cp:lastModifiedBy>
  <dcterms:created xsi:type="dcterms:W3CDTF">1999-05-03T06:05:23Z</dcterms:created>
  <dcterms:modified xsi:type="dcterms:W3CDTF">2014-10-08T07:07:44Z</dcterms:modified>
  <cp:category/>
  <cp:version/>
  <cp:contentType/>
  <cp:contentStatus/>
</cp:coreProperties>
</file>