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655" windowHeight="10695" activeTab="0"/>
  </bookViews>
  <sheets>
    <sheet name="A" sheetId="1" r:id="rId1"/>
  </sheets>
  <definedNames>
    <definedName name="Q">'A'!$A$551:$AG$636</definedName>
    <definedName name="QUARTER">'A'!$A$551:$AG$636</definedName>
  </definedNames>
  <calcPr fullCalcOnLoad="1"/>
</workbook>
</file>

<file path=xl/sharedStrings.xml><?xml version="1.0" encoding="utf-8"?>
<sst xmlns="http://schemas.openxmlformats.org/spreadsheetml/2006/main" count="143" uniqueCount="60">
  <si>
    <t>CAP.REC.</t>
  </si>
  <si>
    <t>ASSET COST</t>
  </si>
  <si>
    <t>RENT</t>
  </si>
  <si>
    <t>-</t>
  </si>
  <si>
    <t>COST</t>
  </si>
  <si>
    <t>SECURITY DEPOSIT</t>
  </si>
  <si>
    <t>DEPOSIT</t>
  </si>
  <si>
    <t>O/S</t>
  </si>
  <si>
    <t>CASE 1: RENTALS PAYABLE IN ARREARS</t>
  </si>
  <si>
    <t>LEASE MANAGEMENT FEE</t>
  </si>
  <si>
    <t>LEASE RENT PM/000</t>
  </si>
  <si>
    <t>NO. OF YEARS IN THE LEASE/HP</t>
  </si>
  <si>
    <t>NO. OF PAYMENTS EACH YEAR</t>
  </si>
  <si>
    <t>ACCOUNTING DEPRECIATION RATE</t>
  </si>
  <si>
    <t>PAYMENTS ASSUMED IN ADVANCE</t>
  </si>
  <si>
    <t>PRE-TAX IRR (FINANCIAL)</t>
  </si>
  <si>
    <t>PRE-TAX IRR (ACCOUNTING)</t>
  </si>
  <si>
    <t>LEASE CAPITAL RECOVERY COMPUTATION</t>
  </si>
  <si>
    <t>SECURITY</t>
  </si>
  <si>
    <t>FINANCE</t>
  </si>
  <si>
    <t>INVSTMNT</t>
  </si>
  <si>
    <t>TOTAL</t>
  </si>
  <si>
    <t>CFLOW</t>
  </si>
  <si>
    <t>CHARGE</t>
  </si>
  <si>
    <t>ACCOUNTS</t>
  </si>
  <si>
    <t>FINANCIAL</t>
  </si>
  <si>
    <t>CASE 2: RENTALS PAYABLE IN ADVANCE</t>
  </si>
  <si>
    <t>DEPRN</t>
  </si>
  <si>
    <t>ILLUSTRATION OF THE CAPITAL RECOVERY/ AMORTISATION COMPUTATION (IRR METHOD)</t>
  </si>
  <si>
    <t>Month</t>
  </si>
  <si>
    <t>total</t>
  </si>
  <si>
    <t>CASE 1: RENTALS IN ARREARS : RENTALS  PAYABLE monthly</t>
  </si>
  <si>
    <t>CASE 2: RENTALS IN ADVANCE : RENTALS  PAYABLE monthly</t>
  </si>
  <si>
    <t>CASE 3: RENTALS IN ADVANCE :WITH RESIDUAL VALUE</t>
  </si>
  <si>
    <t>As may be noted, the unamortised value at the end is equal to the residual value</t>
  </si>
  <si>
    <t>CASE 4: RENTALS IN ADVANCE :WITH RESIDUAL VALUE &amp; security deposit (interest free)</t>
  </si>
  <si>
    <t>Security deposit</t>
  </si>
  <si>
    <t>Interest on deposit</t>
  </si>
  <si>
    <t>CASE 5: RENTALS IN ADVANCE :WITH RESIDUAL VALUE &amp; security deposit (interest bearing)</t>
  </si>
  <si>
    <t>Interest on deposit (compounded monthly)</t>
  </si>
  <si>
    <t>Asset Cost</t>
  </si>
  <si>
    <t>Rentals (Monthly)</t>
  </si>
  <si>
    <t>Years in Lease</t>
  </si>
  <si>
    <t>Accounting IRR</t>
  </si>
  <si>
    <t>Lease Management Fees</t>
  </si>
  <si>
    <t>Residual Value</t>
  </si>
  <si>
    <t>Lease Rent</t>
  </si>
  <si>
    <t>Invest. o/s</t>
  </si>
  <si>
    <t>Finance charges</t>
  </si>
  <si>
    <t>Capital recovery</t>
  </si>
  <si>
    <t>Rent (Monthly)</t>
  </si>
  <si>
    <t>Years in lease</t>
  </si>
  <si>
    <t>Rentals (monthly)</t>
  </si>
  <si>
    <t>Security Deposit</t>
  </si>
  <si>
    <t>Sec deposit o/s</t>
  </si>
  <si>
    <t>Net invest</t>
  </si>
  <si>
    <t>Also note that the finance charges have been increased by the amount of interest on deposit, since that goes as an expense in the revenue</t>
  </si>
  <si>
    <t>Invest o/s</t>
  </si>
  <si>
    <t>Net Investment</t>
  </si>
  <si>
    <t>Finance Charges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</si>
</sst>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;;"/>
    <numFmt numFmtId="187" formatCode="0.0"/>
    <numFmt numFmtId="188" formatCode="0.000"/>
  </numFmts>
  <fonts count="42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1" fontId="0" fillId="2" borderId="0" xfId="0" applyNumberFormat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horizontal="fill"/>
    </xf>
    <xf numFmtId="188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 applyProtection="1">
      <alignment/>
      <protection locked="0"/>
    </xf>
    <xf numFmtId="10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6"/>
  <sheetViews>
    <sheetView tabSelected="1" showOutlineSymbols="0" zoomScalePageLayoutView="0" workbookViewId="0" topLeftCell="A49">
      <selection activeCell="H273" sqref="A1:H273"/>
    </sheetView>
  </sheetViews>
  <sheetFormatPr defaultColWidth="11.4453125" defaultRowHeight="15"/>
  <cols>
    <col min="1" max="1" width="10.21484375" style="2" customWidth="1"/>
    <col min="2" max="2" width="8.6640625" style="2" customWidth="1"/>
    <col min="3" max="3" width="9.4453125" style="2" customWidth="1"/>
    <col min="4" max="4" width="8.21484375" style="2" customWidth="1"/>
    <col min="5" max="5" width="6.6640625" style="2" customWidth="1"/>
    <col min="6" max="6" width="7.88671875" style="2" customWidth="1"/>
    <col min="7" max="7" width="7.99609375" style="2" customWidth="1"/>
    <col min="8" max="8" width="8.21484375" style="2" customWidth="1"/>
    <col min="9" max="16384" width="11.4453125" style="2" customWidth="1"/>
  </cols>
  <sheetData>
    <row r="1" spans="1:6" ht="12.75">
      <c r="A1" s="1" t="s">
        <v>28</v>
      </c>
      <c r="F1" s="3"/>
    </row>
    <row r="4" ht="12.75">
      <c r="A4" s="2" t="s">
        <v>31</v>
      </c>
    </row>
    <row r="5" spans="1:4" ht="12.75">
      <c r="A5" s="2" t="s">
        <v>40</v>
      </c>
      <c r="D5" s="2">
        <v>1000</v>
      </c>
    </row>
    <row r="6" spans="1:6" ht="12.75">
      <c r="A6" s="2" t="s">
        <v>41</v>
      </c>
      <c r="D6" s="4">
        <f>D5/(PV(D8/12,D7*12,-1))</f>
        <v>33.21430981285117</v>
      </c>
      <c r="F6" s="4"/>
    </row>
    <row r="7" spans="1:4" ht="12.75">
      <c r="A7" s="2" t="s">
        <v>42</v>
      </c>
      <c r="D7" s="2">
        <v>3</v>
      </c>
    </row>
    <row r="8" spans="1:4" ht="12.75">
      <c r="A8" s="2" t="s">
        <v>43</v>
      </c>
      <c r="D8" s="3">
        <v>0.12</v>
      </c>
    </row>
    <row r="9" spans="1:4" ht="12.75">
      <c r="A9" s="2" t="s">
        <v>44</v>
      </c>
      <c r="D9" s="3">
        <v>0.01</v>
      </c>
    </row>
    <row r="10" spans="1:4" ht="12.75">
      <c r="A10" s="2" t="s">
        <v>45</v>
      </c>
      <c r="D10" s="3">
        <v>0</v>
      </c>
    </row>
    <row r="12" spans="1:5" ht="25.5">
      <c r="A12" s="5" t="s">
        <v>29</v>
      </c>
      <c r="B12" s="5" t="s">
        <v>46</v>
      </c>
      <c r="C12" s="5" t="s">
        <v>47</v>
      </c>
      <c r="D12" s="5" t="s">
        <v>48</v>
      </c>
      <c r="E12" s="5" t="s">
        <v>49</v>
      </c>
    </row>
    <row r="14" spans="1:2" ht="12.75">
      <c r="A14" s="3"/>
      <c r="B14" s="2">
        <v>-1000</v>
      </c>
    </row>
    <row r="15" spans="1:5" ht="12.75">
      <c r="A15" s="2">
        <v>1</v>
      </c>
      <c r="B15" s="4">
        <f>D6</f>
        <v>33.21430981285117</v>
      </c>
      <c r="C15" s="4">
        <f>D5</f>
        <v>1000</v>
      </c>
      <c r="D15" s="4">
        <f aca="true" t="shared" si="0" ref="D15:D50">C15*D$8/12</f>
        <v>10</v>
      </c>
      <c r="E15" s="4">
        <f aca="true" t="shared" si="1" ref="E15:E50">B15-D15</f>
        <v>23.21430981285117</v>
      </c>
    </row>
    <row r="16" spans="1:5" ht="12.75">
      <c r="A16" s="2">
        <v>2</v>
      </c>
      <c r="B16" s="4">
        <f aca="true" t="shared" si="2" ref="B16:B50">B15</f>
        <v>33.21430981285117</v>
      </c>
      <c r="C16" s="4">
        <f aca="true" t="shared" si="3" ref="C16:C50">C15-E15</f>
        <v>976.7856901871488</v>
      </c>
      <c r="D16" s="4">
        <f t="shared" si="0"/>
        <v>9.767856901871488</v>
      </c>
      <c r="E16" s="4">
        <f t="shared" si="1"/>
        <v>23.44645291097968</v>
      </c>
    </row>
    <row r="17" spans="1:5" ht="12.75">
      <c r="A17" s="2">
        <v>3</v>
      </c>
      <c r="B17" s="4">
        <f t="shared" si="2"/>
        <v>33.21430981285117</v>
      </c>
      <c r="C17" s="4">
        <f t="shared" si="3"/>
        <v>953.3392372761691</v>
      </c>
      <c r="D17" s="4">
        <f t="shared" si="0"/>
        <v>9.533392372761691</v>
      </c>
      <c r="E17" s="4">
        <f t="shared" si="1"/>
        <v>23.68091744008948</v>
      </c>
    </row>
    <row r="18" spans="1:5" ht="12.75">
      <c r="A18" s="2">
        <v>4</v>
      </c>
      <c r="B18" s="4">
        <f t="shared" si="2"/>
        <v>33.21430981285117</v>
      </c>
      <c r="C18" s="4">
        <f t="shared" si="3"/>
        <v>929.6583198360796</v>
      </c>
      <c r="D18" s="4">
        <f t="shared" si="0"/>
        <v>9.296583198360796</v>
      </c>
      <c r="E18" s="4">
        <f t="shared" si="1"/>
        <v>23.917726614490373</v>
      </c>
    </row>
    <row r="19" spans="1:5" ht="12.75">
      <c r="A19" s="2">
        <v>5</v>
      </c>
      <c r="B19" s="4">
        <f t="shared" si="2"/>
        <v>33.21430981285117</v>
      </c>
      <c r="C19" s="4">
        <f t="shared" si="3"/>
        <v>905.7405932215893</v>
      </c>
      <c r="D19" s="4">
        <f t="shared" si="0"/>
        <v>9.057405932215891</v>
      </c>
      <c r="E19" s="4">
        <f t="shared" si="1"/>
        <v>24.156903880635276</v>
      </c>
    </row>
    <row r="20" spans="1:5" ht="12.75">
      <c r="A20" s="2">
        <f aca="true" t="shared" si="4" ref="A20:A50">A19+1</f>
        <v>6</v>
      </c>
      <c r="B20" s="4">
        <f t="shared" si="2"/>
        <v>33.21430981285117</v>
      </c>
      <c r="C20" s="4">
        <f t="shared" si="3"/>
        <v>881.583689340954</v>
      </c>
      <c r="D20" s="4">
        <f t="shared" si="0"/>
        <v>8.815836893409541</v>
      </c>
      <c r="E20" s="4">
        <f t="shared" si="1"/>
        <v>24.39847291944163</v>
      </c>
    </row>
    <row r="21" spans="1:5" ht="12.75">
      <c r="A21" s="2">
        <f t="shared" si="4"/>
        <v>7</v>
      </c>
      <c r="B21" s="4">
        <f t="shared" si="2"/>
        <v>33.21430981285117</v>
      </c>
      <c r="C21" s="4">
        <f t="shared" si="3"/>
        <v>857.1852164215125</v>
      </c>
      <c r="D21" s="4">
        <f t="shared" si="0"/>
        <v>8.571852164215125</v>
      </c>
      <c r="E21" s="4">
        <f t="shared" si="1"/>
        <v>24.642457648636046</v>
      </c>
    </row>
    <row r="22" spans="1:5" ht="12.75">
      <c r="A22" s="2">
        <f t="shared" si="4"/>
        <v>8</v>
      </c>
      <c r="B22" s="4">
        <f t="shared" si="2"/>
        <v>33.21430981285117</v>
      </c>
      <c r="C22" s="4">
        <f t="shared" si="3"/>
        <v>832.5427587728764</v>
      </c>
      <c r="D22" s="4">
        <f t="shared" si="0"/>
        <v>8.325427587728763</v>
      </c>
      <c r="E22" s="4">
        <f t="shared" si="1"/>
        <v>24.88888222512241</v>
      </c>
    </row>
    <row r="23" spans="1:5" ht="12.75">
      <c r="A23" s="2">
        <f t="shared" si="4"/>
        <v>9</v>
      </c>
      <c r="B23" s="4">
        <f t="shared" si="2"/>
        <v>33.21430981285117</v>
      </c>
      <c r="C23" s="4">
        <f t="shared" si="3"/>
        <v>807.653876547754</v>
      </c>
      <c r="D23" s="4">
        <f t="shared" si="0"/>
        <v>8.076538765477538</v>
      </c>
      <c r="E23" s="4">
        <f t="shared" si="1"/>
        <v>25.137771047373633</v>
      </c>
    </row>
    <row r="24" spans="1:5" ht="12.75">
      <c r="A24" s="2">
        <f t="shared" si="4"/>
        <v>10</v>
      </c>
      <c r="B24" s="4">
        <f t="shared" si="2"/>
        <v>33.21430981285117</v>
      </c>
      <c r="C24" s="4">
        <f t="shared" si="3"/>
        <v>782.5161055003803</v>
      </c>
      <c r="D24" s="4">
        <f t="shared" si="0"/>
        <v>7.825161055003803</v>
      </c>
      <c r="E24" s="4">
        <f t="shared" si="1"/>
        <v>25.389148757847366</v>
      </c>
    </row>
    <row r="25" spans="1:5" ht="12.75">
      <c r="A25" s="2">
        <f t="shared" si="4"/>
        <v>11</v>
      </c>
      <c r="B25" s="4">
        <f t="shared" si="2"/>
        <v>33.21430981285117</v>
      </c>
      <c r="C25" s="4">
        <f t="shared" si="3"/>
        <v>757.1269567425329</v>
      </c>
      <c r="D25" s="4">
        <f t="shared" si="0"/>
        <v>7.571269567425329</v>
      </c>
      <c r="E25" s="4">
        <f t="shared" si="1"/>
        <v>25.64304024542584</v>
      </c>
    </row>
    <row r="26" spans="1:5" ht="12.75">
      <c r="A26" s="2">
        <f t="shared" si="4"/>
        <v>12</v>
      </c>
      <c r="B26" s="4">
        <f t="shared" si="2"/>
        <v>33.21430981285117</v>
      </c>
      <c r="C26" s="4">
        <f t="shared" si="3"/>
        <v>731.4839164971071</v>
      </c>
      <c r="D26" s="4">
        <f t="shared" si="0"/>
        <v>7.31483916497107</v>
      </c>
      <c r="E26" s="4">
        <f t="shared" si="1"/>
        <v>25.8994706478801</v>
      </c>
    </row>
    <row r="27" spans="1:5" ht="12.75">
      <c r="A27" s="2">
        <f t="shared" si="4"/>
        <v>13</v>
      </c>
      <c r="B27" s="4">
        <f t="shared" si="2"/>
        <v>33.21430981285117</v>
      </c>
      <c r="C27" s="4">
        <f t="shared" si="3"/>
        <v>705.584445849227</v>
      </c>
      <c r="D27" s="4">
        <f t="shared" si="0"/>
        <v>7.0558444584922695</v>
      </c>
      <c r="E27" s="4">
        <f t="shared" si="1"/>
        <v>26.1584653543589</v>
      </c>
    </row>
    <row r="28" spans="1:5" ht="12.75">
      <c r="A28" s="2">
        <f t="shared" si="4"/>
        <v>14</v>
      </c>
      <c r="B28" s="4">
        <f t="shared" si="2"/>
        <v>33.21430981285117</v>
      </c>
      <c r="C28" s="4">
        <f t="shared" si="3"/>
        <v>679.4259804948681</v>
      </c>
      <c r="D28" s="4">
        <f t="shared" si="0"/>
        <v>6.79425980494868</v>
      </c>
      <c r="E28" s="4">
        <f t="shared" si="1"/>
        <v>26.42005000790249</v>
      </c>
    </row>
    <row r="29" spans="1:5" ht="12.75">
      <c r="A29" s="2">
        <f t="shared" si="4"/>
        <v>15</v>
      </c>
      <c r="B29" s="4">
        <f t="shared" si="2"/>
        <v>33.21430981285117</v>
      </c>
      <c r="C29" s="4">
        <f t="shared" si="3"/>
        <v>653.0059304869656</v>
      </c>
      <c r="D29" s="4">
        <f t="shared" si="0"/>
        <v>6.530059304869655</v>
      </c>
      <c r="E29" s="4">
        <f t="shared" si="1"/>
        <v>26.684250507981513</v>
      </c>
    </row>
    <row r="30" spans="1:5" ht="12.75">
      <c r="A30" s="2">
        <f t="shared" si="4"/>
        <v>16</v>
      </c>
      <c r="B30" s="4">
        <f t="shared" si="2"/>
        <v>33.21430981285117</v>
      </c>
      <c r="C30" s="4">
        <f t="shared" si="3"/>
        <v>626.3216799789841</v>
      </c>
      <c r="D30" s="4">
        <f t="shared" si="0"/>
        <v>6.2632167997898405</v>
      </c>
      <c r="E30" s="4">
        <f t="shared" si="1"/>
        <v>26.951093013061328</v>
      </c>
    </row>
    <row r="31" spans="1:5" ht="12.75">
      <c r="A31" s="2">
        <f t="shared" si="4"/>
        <v>17</v>
      </c>
      <c r="B31" s="4">
        <f t="shared" si="2"/>
        <v>33.21430981285117</v>
      </c>
      <c r="C31" s="4">
        <f t="shared" si="3"/>
        <v>599.3705869659227</v>
      </c>
      <c r="D31" s="4">
        <f t="shared" si="0"/>
        <v>5.993705869659227</v>
      </c>
      <c r="E31" s="4">
        <f t="shared" si="1"/>
        <v>27.220603943191943</v>
      </c>
    </row>
    <row r="32" spans="1:5" ht="12.75">
      <c r="A32" s="2">
        <f t="shared" si="4"/>
        <v>18</v>
      </c>
      <c r="B32" s="4">
        <f t="shared" si="2"/>
        <v>33.21430981285117</v>
      </c>
      <c r="C32" s="4">
        <f t="shared" si="3"/>
        <v>572.1499830227308</v>
      </c>
      <c r="D32" s="4">
        <f t="shared" si="0"/>
        <v>5.721499830227308</v>
      </c>
      <c r="E32" s="4">
        <f t="shared" si="1"/>
        <v>27.49280998262386</v>
      </c>
    </row>
    <row r="33" spans="1:5" ht="12.75">
      <c r="A33" s="2">
        <f t="shared" si="4"/>
        <v>19</v>
      </c>
      <c r="B33" s="4">
        <f t="shared" si="2"/>
        <v>33.21430981285117</v>
      </c>
      <c r="C33" s="4">
        <f t="shared" si="3"/>
        <v>544.657173040107</v>
      </c>
      <c r="D33" s="4">
        <f t="shared" si="0"/>
        <v>5.446571730401069</v>
      </c>
      <c r="E33" s="4">
        <f t="shared" si="1"/>
        <v>27.7677380824501</v>
      </c>
    </row>
    <row r="34" spans="1:5" ht="12.75">
      <c r="A34" s="2">
        <f t="shared" si="4"/>
        <v>20</v>
      </c>
      <c r="B34" s="4">
        <f t="shared" si="2"/>
        <v>33.21430981285117</v>
      </c>
      <c r="C34" s="4">
        <f t="shared" si="3"/>
        <v>516.8894349576568</v>
      </c>
      <c r="D34" s="4">
        <f t="shared" si="0"/>
        <v>5.168894349576568</v>
      </c>
      <c r="E34" s="4">
        <f t="shared" si="1"/>
        <v>28.0454154632746</v>
      </c>
    </row>
    <row r="35" spans="1:5" ht="12.75">
      <c r="A35" s="2">
        <f t="shared" si="4"/>
        <v>21</v>
      </c>
      <c r="B35" s="4">
        <f t="shared" si="2"/>
        <v>33.21430981285117</v>
      </c>
      <c r="C35" s="4">
        <f t="shared" si="3"/>
        <v>488.8440194943822</v>
      </c>
      <c r="D35" s="4">
        <f t="shared" si="0"/>
        <v>4.888440194943822</v>
      </c>
      <c r="E35" s="4">
        <f t="shared" si="1"/>
        <v>28.325869617907347</v>
      </c>
    </row>
    <row r="36" spans="1:5" ht="12.75">
      <c r="A36" s="2">
        <f t="shared" si="4"/>
        <v>22</v>
      </c>
      <c r="B36" s="4">
        <f t="shared" si="2"/>
        <v>33.21430981285117</v>
      </c>
      <c r="C36" s="4">
        <f t="shared" si="3"/>
        <v>460.51814987647487</v>
      </c>
      <c r="D36" s="4">
        <f t="shared" si="0"/>
        <v>4.605181498764749</v>
      </c>
      <c r="E36" s="4">
        <f t="shared" si="1"/>
        <v>28.60912831408642</v>
      </c>
    </row>
    <row r="37" spans="1:5" ht="12.75">
      <c r="A37" s="2">
        <f t="shared" si="4"/>
        <v>23</v>
      </c>
      <c r="B37" s="4">
        <f t="shared" si="2"/>
        <v>33.21430981285117</v>
      </c>
      <c r="C37" s="4">
        <f t="shared" si="3"/>
        <v>431.90902156238843</v>
      </c>
      <c r="D37" s="4">
        <f t="shared" si="0"/>
        <v>4.319090215623884</v>
      </c>
      <c r="E37" s="4">
        <f t="shared" si="1"/>
        <v>28.895219597227285</v>
      </c>
    </row>
    <row r="38" spans="1:5" ht="12.75">
      <c r="A38" s="2">
        <f t="shared" si="4"/>
        <v>24</v>
      </c>
      <c r="B38" s="4">
        <f t="shared" si="2"/>
        <v>33.21430981285117</v>
      </c>
      <c r="C38" s="4">
        <f t="shared" si="3"/>
        <v>403.0138019651611</v>
      </c>
      <c r="D38" s="4">
        <f t="shared" si="0"/>
        <v>4.030138019651611</v>
      </c>
      <c r="E38" s="4">
        <f t="shared" si="1"/>
        <v>29.18417179319956</v>
      </c>
    </row>
    <row r="39" spans="1:5" ht="12.75">
      <c r="A39" s="2">
        <f t="shared" si="4"/>
        <v>25</v>
      </c>
      <c r="B39" s="4">
        <f t="shared" si="2"/>
        <v>33.21430981285117</v>
      </c>
      <c r="C39" s="4">
        <f t="shared" si="3"/>
        <v>373.8296301719616</v>
      </c>
      <c r="D39" s="4">
        <f t="shared" si="0"/>
        <v>3.738296301719616</v>
      </c>
      <c r="E39" s="4">
        <f t="shared" si="1"/>
        <v>29.476013511131555</v>
      </c>
    </row>
    <row r="40" spans="1:5" ht="12.75">
      <c r="A40" s="2">
        <f t="shared" si="4"/>
        <v>26</v>
      </c>
      <c r="B40" s="4">
        <f t="shared" si="2"/>
        <v>33.21430981285117</v>
      </c>
      <c r="C40" s="4">
        <f t="shared" si="3"/>
        <v>344.35361666083</v>
      </c>
      <c r="D40" s="4">
        <f t="shared" si="0"/>
        <v>3.4435361666083004</v>
      </c>
      <c r="E40" s="4">
        <f t="shared" si="1"/>
        <v>29.77077364624287</v>
      </c>
    </row>
    <row r="41" spans="1:5" ht="12.75">
      <c r="A41" s="2">
        <f t="shared" si="4"/>
        <v>27</v>
      </c>
      <c r="B41" s="4">
        <f t="shared" si="2"/>
        <v>33.21430981285117</v>
      </c>
      <c r="C41" s="4">
        <f t="shared" si="3"/>
        <v>314.5828430145872</v>
      </c>
      <c r="D41" s="4">
        <f t="shared" si="0"/>
        <v>3.145828430145872</v>
      </c>
      <c r="E41" s="4">
        <f t="shared" si="1"/>
        <v>30.068481382705297</v>
      </c>
    </row>
    <row r="42" spans="1:5" ht="12.75">
      <c r="A42" s="2">
        <f t="shared" si="4"/>
        <v>28</v>
      </c>
      <c r="B42" s="4">
        <f t="shared" si="2"/>
        <v>33.21430981285117</v>
      </c>
      <c r="C42" s="4">
        <f t="shared" si="3"/>
        <v>284.5143616318819</v>
      </c>
      <c r="D42" s="4">
        <f t="shared" si="0"/>
        <v>2.845143616318819</v>
      </c>
      <c r="E42" s="4">
        <f t="shared" si="1"/>
        <v>30.36916619653235</v>
      </c>
    </row>
    <row r="43" spans="1:5" ht="12.75">
      <c r="A43" s="2">
        <f t="shared" si="4"/>
        <v>29</v>
      </c>
      <c r="B43" s="4">
        <f t="shared" si="2"/>
        <v>33.21430981285117</v>
      </c>
      <c r="C43" s="4">
        <f t="shared" si="3"/>
        <v>254.14519543534956</v>
      </c>
      <c r="D43" s="4">
        <f t="shared" si="0"/>
        <v>2.5414519543534957</v>
      </c>
      <c r="E43" s="4">
        <f t="shared" si="1"/>
        <v>30.672857858497675</v>
      </c>
    </row>
    <row r="44" spans="1:5" ht="12.75">
      <c r="A44" s="2">
        <f t="shared" si="4"/>
        <v>30</v>
      </c>
      <c r="B44" s="4">
        <f t="shared" si="2"/>
        <v>33.21430981285117</v>
      </c>
      <c r="C44" s="4">
        <f t="shared" si="3"/>
        <v>223.47233757685188</v>
      </c>
      <c r="D44" s="4">
        <f t="shared" si="0"/>
        <v>2.2347233757685188</v>
      </c>
      <c r="E44" s="4">
        <f t="shared" si="1"/>
        <v>30.979586437082652</v>
      </c>
    </row>
    <row r="45" spans="1:5" ht="12.75">
      <c r="A45" s="2">
        <f t="shared" si="4"/>
        <v>31</v>
      </c>
      <c r="B45" s="4">
        <f t="shared" si="2"/>
        <v>33.21430981285117</v>
      </c>
      <c r="C45" s="4">
        <f t="shared" si="3"/>
        <v>192.49275113976924</v>
      </c>
      <c r="D45" s="4">
        <f t="shared" si="0"/>
        <v>1.9249275113976925</v>
      </c>
      <c r="E45" s="4">
        <f t="shared" si="1"/>
        <v>31.28938230145348</v>
      </c>
    </row>
    <row r="46" spans="1:5" ht="12.75">
      <c r="A46" s="2">
        <f t="shared" si="4"/>
        <v>32</v>
      </c>
      <c r="B46" s="4">
        <f t="shared" si="2"/>
        <v>33.21430981285117</v>
      </c>
      <c r="C46" s="4">
        <f t="shared" si="3"/>
        <v>161.20336883831575</v>
      </c>
      <c r="D46" s="4">
        <f t="shared" si="0"/>
        <v>1.6120336883831576</v>
      </c>
      <c r="E46" s="4">
        <f t="shared" si="1"/>
        <v>31.602276124468013</v>
      </c>
    </row>
    <row r="47" spans="1:5" ht="12.75">
      <c r="A47" s="2">
        <f t="shared" si="4"/>
        <v>33</v>
      </c>
      <c r="B47" s="4">
        <f t="shared" si="2"/>
        <v>33.21430981285117</v>
      </c>
      <c r="C47" s="4">
        <f t="shared" si="3"/>
        <v>129.60109271384775</v>
      </c>
      <c r="D47" s="4">
        <f t="shared" si="0"/>
        <v>1.2960109271384774</v>
      </c>
      <c r="E47" s="4">
        <f t="shared" si="1"/>
        <v>31.91829888571269</v>
      </c>
    </row>
    <row r="48" spans="1:5" ht="12.75">
      <c r="A48" s="2">
        <f t="shared" si="4"/>
        <v>34</v>
      </c>
      <c r="B48" s="4">
        <f t="shared" si="2"/>
        <v>33.21430981285117</v>
      </c>
      <c r="C48" s="4">
        <f t="shared" si="3"/>
        <v>97.68279382813506</v>
      </c>
      <c r="D48" s="4">
        <f t="shared" si="0"/>
        <v>0.9768279382813505</v>
      </c>
      <c r="E48" s="4">
        <f t="shared" si="1"/>
        <v>32.237481874569816</v>
      </c>
    </row>
    <row r="49" spans="1:5" ht="12.75">
      <c r="A49" s="2">
        <f t="shared" si="4"/>
        <v>35</v>
      </c>
      <c r="B49" s="4">
        <f t="shared" si="2"/>
        <v>33.21430981285117</v>
      </c>
      <c r="C49" s="4">
        <f t="shared" si="3"/>
        <v>65.44531195356524</v>
      </c>
      <c r="D49" s="4">
        <f t="shared" si="0"/>
        <v>0.6544531195356523</v>
      </c>
      <c r="E49" s="4">
        <f t="shared" si="1"/>
        <v>32.55985669331552</v>
      </c>
    </row>
    <row r="50" spans="1:5" ht="12.75">
      <c r="A50" s="2">
        <f t="shared" si="4"/>
        <v>36</v>
      </c>
      <c r="B50" s="4">
        <f t="shared" si="2"/>
        <v>33.21430981285117</v>
      </c>
      <c r="C50" s="4">
        <f t="shared" si="3"/>
        <v>32.88545526024972</v>
      </c>
      <c r="D50" s="4">
        <f t="shared" si="0"/>
        <v>0.3288545526024972</v>
      </c>
      <c r="E50" s="4">
        <f t="shared" si="1"/>
        <v>32.88545526024867</v>
      </c>
    </row>
    <row r="51" spans="2:5" ht="12.75">
      <c r="B51" s="4"/>
      <c r="D51" s="4"/>
      <c r="E51" s="4"/>
    </row>
    <row r="52" ht="12.75">
      <c r="E52" s="6" t="s">
        <v>3</v>
      </c>
    </row>
    <row r="53" spans="4:5" ht="12.75">
      <c r="D53" s="2" t="s">
        <v>30</v>
      </c>
      <c r="E53" s="2">
        <f>SUM(E15:E50)</f>
        <v>999.9999999999987</v>
      </c>
    </row>
    <row r="55" ht="12.75">
      <c r="A55" s="1" t="s">
        <v>32</v>
      </c>
    </row>
    <row r="56" spans="1:4" ht="12.75">
      <c r="A56" s="2" t="s">
        <v>40</v>
      </c>
      <c r="D56" s="2">
        <v>1000</v>
      </c>
    </row>
    <row r="57" spans="1:6" ht="12.75">
      <c r="A57" s="2" t="s">
        <v>50</v>
      </c>
      <c r="D57" s="4">
        <f>D56/(PV(D59/12,D58*12,-1,0,1))</f>
        <v>32.88545526024868</v>
      </c>
      <c r="F57" s="7">
        <f>PMT(D59/12,D58*12,-D56,0,1)</f>
        <v>32.88545526024868</v>
      </c>
    </row>
    <row r="58" spans="1:4" ht="12.75">
      <c r="A58" s="2" t="s">
        <v>51</v>
      </c>
      <c r="D58" s="2">
        <v>3</v>
      </c>
    </row>
    <row r="59" spans="1:4" ht="12.75">
      <c r="A59" s="2" t="s">
        <v>43</v>
      </c>
      <c r="D59" s="3">
        <v>0.12</v>
      </c>
    </row>
    <row r="60" spans="1:4" ht="12.75">
      <c r="A60" s="2" t="s">
        <v>44</v>
      </c>
      <c r="D60" s="3">
        <v>0.01</v>
      </c>
    </row>
    <row r="61" spans="1:4" ht="12.75">
      <c r="A61" s="2" t="s">
        <v>45</v>
      </c>
      <c r="D61" s="3">
        <v>0</v>
      </c>
    </row>
    <row r="63" spans="1:5" ht="25.5">
      <c r="A63" s="5" t="s">
        <v>29</v>
      </c>
      <c r="B63" s="5" t="s">
        <v>46</v>
      </c>
      <c r="C63" s="5" t="s">
        <v>47</v>
      </c>
      <c r="D63" s="5" t="s">
        <v>48</v>
      </c>
      <c r="E63" s="5" t="s">
        <v>49</v>
      </c>
    </row>
    <row r="65" spans="1:2" ht="12.75">
      <c r="A65" s="3"/>
      <c r="B65" s="2">
        <f>-1000</f>
        <v>-1000</v>
      </c>
    </row>
    <row r="66" spans="1:5" ht="12.75">
      <c r="A66" s="2">
        <v>1</v>
      </c>
      <c r="B66" s="4">
        <f>D57</f>
        <v>32.88545526024868</v>
      </c>
      <c r="C66" s="4">
        <f>-B65</f>
        <v>1000</v>
      </c>
      <c r="D66" s="4">
        <f>(C66-B66)*D$8/12</f>
        <v>9.671145447397512</v>
      </c>
      <c r="E66" s="4">
        <f aca="true" t="shared" si="5" ref="E66:E101">B66-D66</f>
        <v>23.21430981285117</v>
      </c>
    </row>
    <row r="67" spans="1:5" ht="12.75">
      <c r="A67" s="2">
        <v>2</v>
      </c>
      <c r="B67" s="4">
        <f aca="true" t="shared" si="6" ref="B67:B101">B66</f>
        <v>32.88545526024868</v>
      </c>
      <c r="C67" s="4">
        <f>C66-E66</f>
        <v>976.7856901871488</v>
      </c>
      <c r="D67" s="4">
        <f aca="true" t="shared" si="7" ref="D67:D101">(C67-B67)*D$8/12</f>
        <v>9.439002349269002</v>
      </c>
      <c r="E67" s="4">
        <f t="shared" si="5"/>
        <v>23.44645291097968</v>
      </c>
    </row>
    <row r="68" spans="1:5" ht="12.75">
      <c r="A68" s="2">
        <v>3</v>
      </c>
      <c r="B68" s="4">
        <f t="shared" si="6"/>
        <v>32.88545526024868</v>
      </c>
      <c r="C68" s="4">
        <f aca="true" t="shared" si="8" ref="C68:C101">C67-E67</f>
        <v>953.3392372761691</v>
      </c>
      <c r="D68" s="4">
        <f t="shared" si="7"/>
        <v>9.204537820159205</v>
      </c>
      <c r="E68" s="4">
        <f t="shared" si="5"/>
        <v>23.68091744008948</v>
      </c>
    </row>
    <row r="69" spans="1:5" ht="12.75">
      <c r="A69" s="2">
        <v>4</v>
      </c>
      <c r="B69" s="4">
        <f t="shared" si="6"/>
        <v>32.88545526024868</v>
      </c>
      <c r="C69" s="4">
        <f t="shared" si="8"/>
        <v>929.6583198360796</v>
      </c>
      <c r="D69" s="4">
        <f t="shared" si="7"/>
        <v>8.967728645758308</v>
      </c>
      <c r="E69" s="4">
        <f t="shared" si="5"/>
        <v>23.917726614490377</v>
      </c>
    </row>
    <row r="70" spans="1:5" ht="12.75">
      <c r="A70" s="2">
        <v>5</v>
      </c>
      <c r="B70" s="4">
        <f t="shared" si="6"/>
        <v>32.88545526024868</v>
      </c>
      <c r="C70" s="4">
        <f t="shared" si="8"/>
        <v>905.7405932215893</v>
      </c>
      <c r="D70" s="4">
        <f t="shared" si="7"/>
        <v>8.728551379613405</v>
      </c>
      <c r="E70" s="4">
        <f t="shared" si="5"/>
        <v>24.156903880635276</v>
      </c>
    </row>
    <row r="71" spans="1:5" ht="12.75">
      <c r="A71" s="2">
        <f aca="true" t="shared" si="9" ref="A71:A101">A70+1</f>
        <v>6</v>
      </c>
      <c r="B71" s="4">
        <f t="shared" si="6"/>
        <v>32.88545526024868</v>
      </c>
      <c r="C71" s="4">
        <f t="shared" si="8"/>
        <v>881.583689340954</v>
      </c>
      <c r="D71" s="4">
        <f t="shared" si="7"/>
        <v>8.486982340807053</v>
      </c>
      <c r="E71" s="4">
        <f t="shared" si="5"/>
        <v>24.39847291944163</v>
      </c>
    </row>
    <row r="72" spans="1:5" ht="12.75">
      <c r="A72" s="2">
        <f t="shared" si="9"/>
        <v>7</v>
      </c>
      <c r="B72" s="4">
        <f t="shared" si="6"/>
        <v>32.88545526024868</v>
      </c>
      <c r="C72" s="4">
        <f t="shared" si="8"/>
        <v>857.1852164215125</v>
      </c>
      <c r="D72" s="4">
        <f t="shared" si="7"/>
        <v>8.242997611612637</v>
      </c>
      <c r="E72" s="4">
        <f t="shared" si="5"/>
        <v>24.642457648636046</v>
      </c>
    </row>
    <row r="73" spans="1:5" ht="12.75">
      <c r="A73" s="2">
        <f t="shared" si="9"/>
        <v>8</v>
      </c>
      <c r="B73" s="4">
        <f t="shared" si="6"/>
        <v>32.88545526024868</v>
      </c>
      <c r="C73" s="4">
        <f t="shared" si="8"/>
        <v>832.5427587728764</v>
      </c>
      <c r="D73" s="4">
        <f t="shared" si="7"/>
        <v>7.996573035126276</v>
      </c>
      <c r="E73" s="4">
        <f t="shared" si="5"/>
        <v>24.88888222512241</v>
      </c>
    </row>
    <row r="74" spans="1:5" ht="12.75">
      <c r="A74" s="2">
        <f t="shared" si="9"/>
        <v>9</v>
      </c>
      <c r="B74" s="4">
        <f t="shared" si="6"/>
        <v>32.88545526024868</v>
      </c>
      <c r="C74" s="4">
        <f t="shared" si="8"/>
        <v>807.653876547754</v>
      </c>
      <c r="D74" s="4">
        <f t="shared" si="7"/>
        <v>7.747684212875051</v>
      </c>
      <c r="E74" s="4">
        <f t="shared" si="5"/>
        <v>25.137771047373633</v>
      </c>
    </row>
    <row r="75" spans="1:5" ht="12.75">
      <c r="A75" s="2">
        <f t="shared" si="9"/>
        <v>10</v>
      </c>
      <c r="B75" s="4">
        <f t="shared" si="6"/>
        <v>32.88545526024868</v>
      </c>
      <c r="C75" s="4">
        <f t="shared" si="8"/>
        <v>782.5161055003803</v>
      </c>
      <c r="D75" s="4">
        <f t="shared" si="7"/>
        <v>7.496306502401315</v>
      </c>
      <c r="E75" s="4">
        <f t="shared" si="5"/>
        <v>25.38914875784737</v>
      </c>
    </row>
    <row r="76" spans="1:5" ht="12.75">
      <c r="A76" s="2">
        <f t="shared" si="9"/>
        <v>11</v>
      </c>
      <c r="B76" s="4">
        <f t="shared" si="6"/>
        <v>32.88545526024868</v>
      </c>
      <c r="C76" s="4">
        <f t="shared" si="8"/>
        <v>757.1269567425329</v>
      </c>
      <c r="D76" s="4">
        <f t="shared" si="7"/>
        <v>7.242415014822842</v>
      </c>
      <c r="E76" s="4">
        <f t="shared" si="5"/>
        <v>25.64304024542584</v>
      </c>
    </row>
    <row r="77" spans="1:5" ht="12.75">
      <c r="A77" s="2">
        <f t="shared" si="9"/>
        <v>12</v>
      </c>
      <c r="B77" s="4">
        <f t="shared" si="6"/>
        <v>32.88545526024868</v>
      </c>
      <c r="C77" s="4">
        <f t="shared" si="8"/>
        <v>731.4839164971071</v>
      </c>
      <c r="D77" s="4">
        <f t="shared" si="7"/>
        <v>6.985984612368584</v>
      </c>
      <c r="E77" s="4">
        <f t="shared" si="5"/>
        <v>25.8994706478801</v>
      </c>
    </row>
    <row r="78" spans="1:5" ht="12.75">
      <c r="A78" s="2">
        <f t="shared" si="9"/>
        <v>13</v>
      </c>
      <c r="B78" s="4">
        <f t="shared" si="6"/>
        <v>32.88545526024868</v>
      </c>
      <c r="C78" s="4">
        <f t="shared" si="8"/>
        <v>705.584445849227</v>
      </c>
      <c r="D78" s="4">
        <f t="shared" si="7"/>
        <v>6.726989905889783</v>
      </c>
      <c r="E78" s="4">
        <f t="shared" si="5"/>
        <v>26.1584653543589</v>
      </c>
    </row>
    <row r="79" spans="1:5" ht="12.75">
      <c r="A79" s="2">
        <f t="shared" si="9"/>
        <v>14</v>
      </c>
      <c r="B79" s="4">
        <f t="shared" si="6"/>
        <v>32.88545526024868</v>
      </c>
      <c r="C79" s="4">
        <f t="shared" si="8"/>
        <v>679.4259804948681</v>
      </c>
      <c r="D79" s="4">
        <f t="shared" si="7"/>
        <v>6.465405252346194</v>
      </c>
      <c r="E79" s="4">
        <f t="shared" si="5"/>
        <v>26.42005000790249</v>
      </c>
    </row>
    <row r="80" spans="1:5" ht="12.75">
      <c r="A80" s="2">
        <f t="shared" si="9"/>
        <v>15</v>
      </c>
      <c r="B80" s="4">
        <f t="shared" si="6"/>
        <v>32.88545526024868</v>
      </c>
      <c r="C80" s="4">
        <f t="shared" si="8"/>
        <v>653.0059304869656</v>
      </c>
      <c r="D80" s="4">
        <f t="shared" si="7"/>
        <v>6.201204752267167</v>
      </c>
      <c r="E80" s="4">
        <f t="shared" si="5"/>
        <v>26.684250507981517</v>
      </c>
    </row>
    <row r="81" spans="1:5" ht="12.75">
      <c r="A81" s="2">
        <f t="shared" si="9"/>
        <v>16</v>
      </c>
      <c r="B81" s="4">
        <f t="shared" si="6"/>
        <v>32.88545526024868</v>
      </c>
      <c r="C81" s="4">
        <f t="shared" si="8"/>
        <v>626.3216799789841</v>
      </c>
      <c r="D81" s="4">
        <f t="shared" si="7"/>
        <v>5.934362247187354</v>
      </c>
      <c r="E81" s="4">
        <f t="shared" si="5"/>
        <v>26.951093013061328</v>
      </c>
    </row>
    <row r="82" spans="1:5" ht="12.75">
      <c r="A82" s="2">
        <f t="shared" si="9"/>
        <v>17</v>
      </c>
      <c r="B82" s="4">
        <f t="shared" si="6"/>
        <v>32.88545526024868</v>
      </c>
      <c r="C82" s="4">
        <f t="shared" si="8"/>
        <v>599.3705869659227</v>
      </c>
      <c r="D82" s="4">
        <f t="shared" si="7"/>
        <v>5.66485131705674</v>
      </c>
      <c r="E82" s="4">
        <f t="shared" si="5"/>
        <v>27.220603943191943</v>
      </c>
    </row>
    <row r="83" spans="1:5" ht="12.75">
      <c r="A83" s="2">
        <f t="shared" si="9"/>
        <v>18</v>
      </c>
      <c r="B83" s="4">
        <f t="shared" si="6"/>
        <v>32.88545526024868</v>
      </c>
      <c r="C83" s="4">
        <f t="shared" si="8"/>
        <v>572.1499830227308</v>
      </c>
      <c r="D83" s="4">
        <f t="shared" si="7"/>
        <v>5.39264527762482</v>
      </c>
      <c r="E83" s="4">
        <f t="shared" si="5"/>
        <v>27.492809982623864</v>
      </c>
    </row>
    <row r="84" spans="1:5" ht="12.75">
      <c r="A84" s="2">
        <f t="shared" si="9"/>
        <v>19</v>
      </c>
      <c r="B84" s="4">
        <f t="shared" si="6"/>
        <v>32.88545526024868</v>
      </c>
      <c r="C84" s="4">
        <f t="shared" si="8"/>
        <v>544.657173040107</v>
      </c>
      <c r="D84" s="4">
        <f t="shared" si="7"/>
        <v>5.117717177798583</v>
      </c>
      <c r="E84" s="4">
        <f t="shared" si="5"/>
        <v>27.7677380824501</v>
      </c>
    </row>
    <row r="85" spans="1:5" ht="12.75">
      <c r="A85" s="2">
        <f t="shared" si="9"/>
        <v>20</v>
      </c>
      <c r="B85" s="4">
        <f t="shared" si="6"/>
        <v>32.88545526024868</v>
      </c>
      <c r="C85" s="4">
        <f t="shared" si="8"/>
        <v>516.8894349576568</v>
      </c>
      <c r="D85" s="4">
        <f t="shared" si="7"/>
        <v>4.840039796974081</v>
      </c>
      <c r="E85" s="4">
        <f t="shared" si="5"/>
        <v>28.0454154632746</v>
      </c>
    </row>
    <row r="86" spans="1:5" ht="12.75">
      <c r="A86" s="2">
        <f t="shared" si="9"/>
        <v>21</v>
      </c>
      <c r="B86" s="4">
        <f t="shared" si="6"/>
        <v>32.88545526024868</v>
      </c>
      <c r="C86" s="4">
        <f t="shared" si="8"/>
        <v>488.8440194943822</v>
      </c>
      <c r="D86" s="4">
        <f t="shared" si="7"/>
        <v>4.559585642341335</v>
      </c>
      <c r="E86" s="4">
        <f t="shared" si="5"/>
        <v>28.325869617907347</v>
      </c>
    </row>
    <row r="87" spans="1:5" ht="12.75">
      <c r="A87" s="2">
        <f t="shared" si="9"/>
        <v>22</v>
      </c>
      <c r="B87" s="4">
        <f t="shared" si="6"/>
        <v>32.88545526024868</v>
      </c>
      <c r="C87" s="4">
        <f t="shared" si="8"/>
        <v>460.51814987647487</v>
      </c>
      <c r="D87" s="4">
        <f t="shared" si="7"/>
        <v>4.2763269461622615</v>
      </c>
      <c r="E87" s="4">
        <f t="shared" si="5"/>
        <v>28.609128314086423</v>
      </c>
    </row>
    <row r="88" spans="1:5" ht="12.75">
      <c r="A88" s="2">
        <f t="shared" si="9"/>
        <v>23</v>
      </c>
      <c r="B88" s="4">
        <f t="shared" si="6"/>
        <v>32.88545526024868</v>
      </c>
      <c r="C88" s="4">
        <f t="shared" si="8"/>
        <v>431.90902156238843</v>
      </c>
      <c r="D88" s="4">
        <f t="shared" si="7"/>
        <v>3.9902356630213975</v>
      </c>
      <c r="E88" s="4">
        <f t="shared" si="5"/>
        <v>28.895219597227285</v>
      </c>
    </row>
    <row r="89" spans="1:5" ht="12.75">
      <c r="A89" s="2">
        <f t="shared" si="9"/>
        <v>24</v>
      </c>
      <c r="B89" s="4">
        <f t="shared" si="6"/>
        <v>32.88545526024868</v>
      </c>
      <c r="C89" s="4">
        <f t="shared" si="8"/>
        <v>403.0138019651611</v>
      </c>
      <c r="D89" s="4">
        <f t="shared" si="7"/>
        <v>3.7012834670491244</v>
      </c>
      <c r="E89" s="4">
        <f t="shared" si="5"/>
        <v>29.18417179319956</v>
      </c>
    </row>
    <row r="90" spans="1:5" ht="12.75">
      <c r="A90" s="2">
        <f t="shared" si="9"/>
        <v>25</v>
      </c>
      <c r="B90" s="4">
        <f t="shared" si="6"/>
        <v>32.88545526024868</v>
      </c>
      <c r="C90" s="4">
        <f t="shared" si="8"/>
        <v>373.8296301719616</v>
      </c>
      <c r="D90" s="4">
        <f t="shared" si="7"/>
        <v>3.4094417491171285</v>
      </c>
      <c r="E90" s="4">
        <f t="shared" si="5"/>
        <v>29.476013511131555</v>
      </c>
    </row>
    <row r="91" spans="1:5" ht="12.75">
      <c r="A91" s="2">
        <f t="shared" si="9"/>
        <v>26</v>
      </c>
      <c r="B91" s="4">
        <f t="shared" si="6"/>
        <v>32.88545526024868</v>
      </c>
      <c r="C91" s="4">
        <f t="shared" si="8"/>
        <v>344.35361666083</v>
      </c>
      <c r="D91" s="4">
        <f t="shared" si="7"/>
        <v>3.114681614005813</v>
      </c>
      <c r="E91" s="4">
        <f t="shared" si="5"/>
        <v>29.77077364624287</v>
      </c>
    </row>
    <row r="92" spans="1:5" ht="12.75">
      <c r="A92" s="2">
        <f t="shared" si="9"/>
        <v>27</v>
      </c>
      <c r="B92" s="4">
        <f t="shared" si="6"/>
        <v>32.88545526024868</v>
      </c>
      <c r="C92" s="4">
        <f t="shared" si="8"/>
        <v>314.5828430145872</v>
      </c>
      <c r="D92" s="4">
        <f t="shared" si="7"/>
        <v>2.8169738775433846</v>
      </c>
      <c r="E92" s="4">
        <f t="shared" si="5"/>
        <v>30.0684813827053</v>
      </c>
    </row>
    <row r="93" spans="1:5" ht="12.75">
      <c r="A93" s="2">
        <f t="shared" si="9"/>
        <v>28</v>
      </c>
      <c r="B93" s="4">
        <f t="shared" si="6"/>
        <v>32.88545526024868</v>
      </c>
      <c r="C93" s="4">
        <f t="shared" si="8"/>
        <v>284.5143616318819</v>
      </c>
      <c r="D93" s="4">
        <f t="shared" si="7"/>
        <v>2.516289063716332</v>
      </c>
      <c r="E93" s="4">
        <f t="shared" si="5"/>
        <v>30.36916619653235</v>
      </c>
    </row>
    <row r="94" spans="1:5" ht="12.75">
      <c r="A94" s="2">
        <f t="shared" si="9"/>
        <v>29</v>
      </c>
      <c r="B94" s="4">
        <f t="shared" si="6"/>
        <v>32.88545526024868</v>
      </c>
      <c r="C94" s="4">
        <f t="shared" si="8"/>
        <v>254.14519543534956</v>
      </c>
      <c r="D94" s="4">
        <f t="shared" si="7"/>
        <v>2.2125974017510086</v>
      </c>
      <c r="E94" s="4">
        <f t="shared" si="5"/>
        <v>30.672857858497675</v>
      </c>
    </row>
    <row r="95" spans="1:5" ht="12.75">
      <c r="A95" s="2">
        <f t="shared" si="9"/>
        <v>30</v>
      </c>
      <c r="B95" s="4">
        <f t="shared" si="6"/>
        <v>32.88545526024868</v>
      </c>
      <c r="C95" s="4">
        <f t="shared" si="8"/>
        <v>223.47233757685188</v>
      </c>
      <c r="D95" s="4">
        <f t="shared" si="7"/>
        <v>1.9058688231660321</v>
      </c>
      <c r="E95" s="4">
        <f t="shared" si="5"/>
        <v>30.979586437082652</v>
      </c>
    </row>
    <row r="96" spans="1:5" ht="12.75">
      <c r="A96" s="2">
        <f t="shared" si="9"/>
        <v>31</v>
      </c>
      <c r="B96" s="4">
        <f t="shared" si="6"/>
        <v>32.88545526024868</v>
      </c>
      <c r="C96" s="4">
        <f t="shared" si="8"/>
        <v>192.49275113976924</v>
      </c>
      <c r="D96" s="4">
        <f t="shared" si="7"/>
        <v>1.5960729587952056</v>
      </c>
      <c r="E96" s="4">
        <f t="shared" si="5"/>
        <v>31.28938230145348</v>
      </c>
    </row>
    <row r="97" spans="1:5" ht="12.75">
      <c r="A97" s="2">
        <f t="shared" si="9"/>
        <v>32</v>
      </c>
      <c r="B97" s="4">
        <f t="shared" si="6"/>
        <v>32.88545526024868</v>
      </c>
      <c r="C97" s="4">
        <f t="shared" si="8"/>
        <v>161.20336883831575</v>
      </c>
      <c r="D97" s="4">
        <f t="shared" si="7"/>
        <v>1.2831791357806708</v>
      </c>
      <c r="E97" s="4">
        <f t="shared" si="5"/>
        <v>31.602276124468013</v>
      </c>
    </row>
    <row r="98" spans="1:5" ht="12.75">
      <c r="A98" s="2">
        <f t="shared" si="9"/>
        <v>33</v>
      </c>
      <c r="B98" s="4">
        <f t="shared" si="6"/>
        <v>32.88545526024868</v>
      </c>
      <c r="C98" s="4">
        <f t="shared" si="8"/>
        <v>129.60109271384775</v>
      </c>
      <c r="D98" s="4">
        <f t="shared" si="7"/>
        <v>0.9671563745359907</v>
      </c>
      <c r="E98" s="4">
        <f t="shared" si="5"/>
        <v>31.918298885712694</v>
      </c>
    </row>
    <row r="99" spans="1:5" ht="12.75">
      <c r="A99" s="2">
        <f t="shared" si="9"/>
        <v>34</v>
      </c>
      <c r="B99" s="4">
        <f t="shared" si="6"/>
        <v>32.88545526024868</v>
      </c>
      <c r="C99" s="4">
        <f t="shared" si="8"/>
        <v>97.68279382813506</v>
      </c>
      <c r="D99" s="4">
        <f t="shared" si="7"/>
        <v>0.6479733856788638</v>
      </c>
      <c r="E99" s="4">
        <f t="shared" si="5"/>
        <v>32.237481874569816</v>
      </c>
    </row>
    <row r="100" spans="1:5" ht="12.75">
      <c r="A100" s="2">
        <f t="shared" si="9"/>
        <v>35</v>
      </c>
      <c r="B100" s="4">
        <f t="shared" si="6"/>
        <v>32.88545526024868</v>
      </c>
      <c r="C100" s="4">
        <f t="shared" si="8"/>
        <v>65.44531195356524</v>
      </c>
      <c r="D100" s="4">
        <f>(C100-B100)*D$8/12</f>
        <v>0.3255985669331655</v>
      </c>
      <c r="E100" s="4">
        <f t="shared" si="5"/>
        <v>32.55985669331552</v>
      </c>
    </row>
    <row r="101" spans="1:5" ht="12.75">
      <c r="A101" s="2">
        <f t="shared" si="9"/>
        <v>36</v>
      </c>
      <c r="B101" s="4">
        <f t="shared" si="6"/>
        <v>32.88545526024868</v>
      </c>
      <c r="C101" s="4">
        <f t="shared" si="8"/>
        <v>32.88545526024972</v>
      </c>
      <c r="D101" s="4">
        <f t="shared" si="7"/>
        <v>1.0373923942097462E-14</v>
      </c>
      <c r="E101" s="4">
        <f t="shared" si="5"/>
        <v>32.885455260248676</v>
      </c>
    </row>
    <row r="102" spans="2:5" ht="12.75">
      <c r="B102" s="4"/>
      <c r="D102" s="4"/>
      <c r="E102" s="4"/>
    </row>
    <row r="103" ht="12.75">
      <c r="E103" s="6" t="s">
        <v>3</v>
      </c>
    </row>
    <row r="104" spans="4:5" ht="12.75">
      <c r="D104" s="2" t="s">
        <v>30</v>
      </c>
      <c r="E104" s="2">
        <f>SUM(E66:E101)</f>
        <v>999.9999999999987</v>
      </c>
    </row>
    <row r="107" ht="12.75">
      <c r="A107" s="1" t="s">
        <v>33</v>
      </c>
    </row>
    <row r="108" spans="1:4" ht="12.75">
      <c r="A108" s="2" t="s">
        <v>40</v>
      </c>
      <c r="D108" s="2">
        <v>1000</v>
      </c>
    </row>
    <row r="109" spans="1:6" ht="12.75">
      <c r="A109" s="2" t="s">
        <v>41</v>
      </c>
      <c r="D109" s="4">
        <f>PMT(D111/12,D110*12,-D108,D113*D108,1)</f>
        <v>31.736232002186743</v>
      </c>
      <c r="F109" s="4"/>
    </row>
    <row r="110" spans="1:6" ht="12.75">
      <c r="A110" s="2" t="s">
        <v>42</v>
      </c>
      <c r="D110" s="2">
        <v>3</v>
      </c>
      <c r="F110" s="4"/>
    </row>
    <row r="111" spans="1:4" ht="12.75">
      <c r="A111" s="2" t="s">
        <v>43</v>
      </c>
      <c r="D111" s="3">
        <v>0.12</v>
      </c>
    </row>
    <row r="112" spans="1:4" ht="12.75">
      <c r="A112" s="2" t="s">
        <v>44</v>
      </c>
      <c r="D112" s="3">
        <v>0.01</v>
      </c>
    </row>
    <row r="113" spans="1:4" ht="12.75">
      <c r="A113" s="2" t="s">
        <v>45</v>
      </c>
      <c r="D113" s="3">
        <v>0.05</v>
      </c>
    </row>
    <row r="115" spans="1:5" ht="25.5">
      <c r="A115" s="5" t="s">
        <v>29</v>
      </c>
      <c r="B115" s="5" t="s">
        <v>46</v>
      </c>
      <c r="C115" s="5" t="s">
        <v>47</v>
      </c>
      <c r="D115" s="5" t="s">
        <v>48</v>
      </c>
      <c r="E115" s="5" t="s">
        <v>49</v>
      </c>
    </row>
    <row r="117" spans="1:2" ht="12.75">
      <c r="A117" s="3"/>
      <c r="B117" s="2">
        <v>-1000</v>
      </c>
    </row>
    <row r="118" spans="1:5" ht="12.75">
      <c r="A118" s="2">
        <v>1</v>
      </c>
      <c r="B118" s="4">
        <f>D109</f>
        <v>31.736232002186743</v>
      </c>
      <c r="C118" s="4">
        <f>D108</f>
        <v>1000</v>
      </c>
      <c r="D118" s="4">
        <f aca="true" t="shared" si="10" ref="D118:D153">(C118-B118)*D$8/12</f>
        <v>9.682637679978132</v>
      </c>
      <c r="E118" s="4">
        <f aca="true" t="shared" si="11" ref="E118:E153">B118-D118</f>
        <v>22.05359432220861</v>
      </c>
    </row>
    <row r="119" spans="1:5" ht="12.75">
      <c r="A119" s="2">
        <v>2</v>
      </c>
      <c r="B119" s="4">
        <f aca="true" t="shared" si="12" ref="B119:B153">B118</f>
        <v>31.736232002186743</v>
      </c>
      <c r="C119" s="4">
        <f aca="true" t="shared" si="13" ref="C119:C153">C118-E118</f>
        <v>977.9464056777914</v>
      </c>
      <c r="D119" s="4">
        <f t="shared" si="10"/>
        <v>9.462101736756045</v>
      </c>
      <c r="E119" s="4">
        <f t="shared" si="11"/>
        <v>22.2741302654307</v>
      </c>
    </row>
    <row r="120" spans="1:5" ht="12.75">
      <c r="A120" s="2">
        <v>3</v>
      </c>
      <c r="B120" s="4">
        <f t="shared" si="12"/>
        <v>31.736232002186743</v>
      </c>
      <c r="C120" s="4">
        <f t="shared" si="13"/>
        <v>955.6722754123607</v>
      </c>
      <c r="D120" s="4">
        <f t="shared" si="10"/>
        <v>9.239360434101739</v>
      </c>
      <c r="E120" s="4">
        <f t="shared" si="11"/>
        <v>22.496871568085005</v>
      </c>
    </row>
    <row r="121" spans="1:5" ht="12.75">
      <c r="A121" s="2">
        <v>4</v>
      </c>
      <c r="B121" s="4">
        <f t="shared" si="12"/>
        <v>31.736232002186743</v>
      </c>
      <c r="C121" s="4">
        <f t="shared" si="13"/>
        <v>933.1754038442757</v>
      </c>
      <c r="D121" s="4">
        <f t="shared" si="10"/>
        <v>9.014391718420889</v>
      </c>
      <c r="E121" s="4">
        <f t="shared" si="11"/>
        <v>22.721840283765854</v>
      </c>
    </row>
    <row r="122" spans="1:5" ht="12.75">
      <c r="A122" s="2">
        <v>5</v>
      </c>
      <c r="B122" s="4">
        <f t="shared" si="12"/>
        <v>31.736232002186743</v>
      </c>
      <c r="C122" s="4">
        <f t="shared" si="13"/>
        <v>910.4535635605099</v>
      </c>
      <c r="D122" s="4">
        <f t="shared" si="10"/>
        <v>8.787173315583232</v>
      </c>
      <c r="E122" s="4">
        <f t="shared" si="11"/>
        <v>22.94905868660351</v>
      </c>
    </row>
    <row r="123" spans="1:5" ht="12.75">
      <c r="A123" s="2">
        <f aca="true" t="shared" si="14" ref="A123:A153">A122+1</f>
        <v>6</v>
      </c>
      <c r="B123" s="4">
        <f t="shared" si="12"/>
        <v>31.736232002186743</v>
      </c>
      <c r="C123" s="4">
        <f t="shared" si="13"/>
        <v>887.5045048739064</v>
      </c>
      <c r="D123" s="4">
        <f t="shared" si="10"/>
        <v>8.557682728717197</v>
      </c>
      <c r="E123" s="4">
        <f t="shared" si="11"/>
        <v>23.178549273469546</v>
      </c>
    </row>
    <row r="124" spans="1:5" ht="12.75">
      <c r="A124" s="2">
        <f t="shared" si="14"/>
        <v>7</v>
      </c>
      <c r="B124" s="4">
        <f t="shared" si="12"/>
        <v>31.736232002186743</v>
      </c>
      <c r="C124" s="4">
        <f t="shared" si="13"/>
        <v>864.3259556004368</v>
      </c>
      <c r="D124" s="4">
        <f t="shared" si="10"/>
        <v>8.3258972359825</v>
      </c>
      <c r="E124" s="4">
        <f t="shared" si="11"/>
        <v>23.410334766204244</v>
      </c>
    </row>
    <row r="125" spans="1:5" ht="12.75">
      <c r="A125" s="2">
        <f t="shared" si="14"/>
        <v>8</v>
      </c>
      <c r="B125" s="4">
        <f t="shared" si="12"/>
        <v>31.736232002186743</v>
      </c>
      <c r="C125" s="4">
        <f t="shared" si="13"/>
        <v>840.9156208342326</v>
      </c>
      <c r="D125" s="4">
        <f t="shared" si="10"/>
        <v>8.091793888320458</v>
      </c>
      <c r="E125" s="4">
        <f t="shared" si="11"/>
        <v>23.644438113866286</v>
      </c>
    </row>
    <row r="126" spans="1:5" ht="12.75">
      <c r="A126" s="2">
        <f t="shared" si="14"/>
        <v>9</v>
      </c>
      <c r="B126" s="4">
        <f t="shared" si="12"/>
        <v>31.736232002186743</v>
      </c>
      <c r="C126" s="4">
        <f t="shared" si="13"/>
        <v>817.2711827203664</v>
      </c>
      <c r="D126" s="4">
        <f t="shared" si="10"/>
        <v>7.855349507181796</v>
      </c>
      <c r="E126" s="4">
        <f t="shared" si="11"/>
        <v>23.880882495004947</v>
      </c>
    </row>
    <row r="127" spans="1:5" ht="12.75">
      <c r="A127" s="2">
        <f t="shared" si="14"/>
        <v>10</v>
      </c>
      <c r="B127" s="4">
        <f t="shared" si="12"/>
        <v>31.736232002186743</v>
      </c>
      <c r="C127" s="4">
        <f t="shared" si="13"/>
        <v>793.3903002253614</v>
      </c>
      <c r="D127" s="4">
        <f t="shared" si="10"/>
        <v>7.616540682231747</v>
      </c>
      <c r="E127" s="4">
        <f t="shared" si="11"/>
        <v>24.119691319954995</v>
      </c>
    </row>
    <row r="128" spans="1:5" ht="12.75">
      <c r="A128" s="2">
        <f t="shared" si="14"/>
        <v>11</v>
      </c>
      <c r="B128" s="4">
        <f t="shared" si="12"/>
        <v>31.736232002186743</v>
      </c>
      <c r="C128" s="4">
        <f t="shared" si="13"/>
        <v>769.2706089054064</v>
      </c>
      <c r="D128" s="4">
        <f t="shared" si="10"/>
        <v>7.375343769032196</v>
      </c>
      <c r="E128" s="4">
        <f t="shared" si="11"/>
        <v>24.360888233154547</v>
      </c>
    </row>
    <row r="129" spans="1:5" ht="12.75">
      <c r="A129" s="2">
        <f t="shared" si="14"/>
        <v>12</v>
      </c>
      <c r="B129" s="4">
        <f t="shared" si="12"/>
        <v>31.736232002186743</v>
      </c>
      <c r="C129" s="4">
        <f t="shared" si="13"/>
        <v>744.9097206722519</v>
      </c>
      <c r="D129" s="4">
        <f t="shared" si="10"/>
        <v>7.131734886700651</v>
      </c>
      <c r="E129" s="4">
        <f t="shared" si="11"/>
        <v>24.60449711548609</v>
      </c>
    </row>
    <row r="130" spans="1:5" ht="12.75">
      <c r="A130" s="2">
        <f t="shared" si="14"/>
        <v>13</v>
      </c>
      <c r="B130" s="4">
        <f t="shared" si="12"/>
        <v>31.736232002186743</v>
      </c>
      <c r="C130" s="4">
        <f t="shared" si="13"/>
        <v>720.3052235567658</v>
      </c>
      <c r="D130" s="4">
        <f t="shared" si="10"/>
        <v>6.8856899155457905</v>
      </c>
      <c r="E130" s="4">
        <f t="shared" si="11"/>
        <v>24.850542086640953</v>
      </c>
    </row>
    <row r="131" spans="1:5" ht="12.75">
      <c r="A131" s="2">
        <f t="shared" si="14"/>
        <v>14</v>
      </c>
      <c r="B131" s="4">
        <f t="shared" si="12"/>
        <v>31.736232002186743</v>
      </c>
      <c r="C131" s="4">
        <f t="shared" si="13"/>
        <v>695.4546814701248</v>
      </c>
      <c r="D131" s="4">
        <f t="shared" si="10"/>
        <v>6.6371844946793805</v>
      </c>
      <c r="E131" s="4">
        <f t="shared" si="11"/>
        <v>25.09904750750736</v>
      </c>
    </row>
    <row r="132" spans="1:5" ht="12.75">
      <c r="A132" s="2">
        <f t="shared" si="14"/>
        <v>15</v>
      </c>
      <c r="B132" s="4">
        <f t="shared" si="12"/>
        <v>31.736232002186743</v>
      </c>
      <c r="C132" s="4">
        <f t="shared" si="13"/>
        <v>670.3556339626174</v>
      </c>
      <c r="D132" s="4">
        <f t="shared" si="10"/>
        <v>6.386194019604306</v>
      </c>
      <c r="E132" s="4">
        <f t="shared" si="11"/>
        <v>25.350037982582435</v>
      </c>
    </row>
    <row r="133" spans="1:5" ht="12.75">
      <c r="A133" s="2">
        <f t="shared" si="14"/>
        <v>16</v>
      </c>
      <c r="B133" s="4">
        <f t="shared" si="12"/>
        <v>31.736232002186743</v>
      </c>
      <c r="C133" s="4">
        <f t="shared" si="13"/>
        <v>645.005595980035</v>
      </c>
      <c r="D133" s="4">
        <f t="shared" si="10"/>
        <v>6.1326936397784815</v>
      </c>
      <c r="E133" s="4">
        <f t="shared" si="11"/>
        <v>25.603538362408262</v>
      </c>
    </row>
    <row r="134" spans="1:5" ht="12.75">
      <c r="A134" s="2">
        <f t="shared" si="14"/>
        <v>17</v>
      </c>
      <c r="B134" s="4">
        <f t="shared" si="12"/>
        <v>31.736232002186743</v>
      </c>
      <c r="C134" s="4">
        <f t="shared" si="13"/>
        <v>619.4020576176267</v>
      </c>
      <c r="D134" s="4">
        <f t="shared" si="10"/>
        <v>5.8766582561544</v>
      </c>
      <c r="E134" s="4">
        <f t="shared" si="11"/>
        <v>25.859573746032343</v>
      </c>
    </row>
    <row r="135" spans="1:5" ht="12.75">
      <c r="A135" s="2">
        <f t="shared" si="14"/>
        <v>18</v>
      </c>
      <c r="B135" s="4">
        <f t="shared" si="12"/>
        <v>31.736232002186743</v>
      </c>
      <c r="C135" s="4">
        <f t="shared" si="13"/>
        <v>593.5424838715944</v>
      </c>
      <c r="D135" s="4">
        <f t="shared" si="10"/>
        <v>5.618062518694077</v>
      </c>
      <c r="E135" s="4">
        <f t="shared" si="11"/>
        <v>26.118169483492665</v>
      </c>
    </row>
    <row r="136" spans="1:5" ht="12.75">
      <c r="A136" s="2">
        <f t="shared" si="14"/>
        <v>19</v>
      </c>
      <c r="B136" s="4">
        <f t="shared" si="12"/>
        <v>31.736232002186743</v>
      </c>
      <c r="C136" s="4">
        <f t="shared" si="13"/>
        <v>567.4243143881017</v>
      </c>
      <c r="D136" s="4">
        <f t="shared" si="10"/>
        <v>5.35688082385915</v>
      </c>
      <c r="E136" s="4">
        <f t="shared" si="11"/>
        <v>26.379351178327592</v>
      </c>
    </row>
    <row r="137" spans="1:5" ht="12.75">
      <c r="A137" s="2">
        <f t="shared" si="14"/>
        <v>20</v>
      </c>
      <c r="B137" s="4">
        <f t="shared" si="12"/>
        <v>31.736232002186743</v>
      </c>
      <c r="C137" s="4">
        <f t="shared" si="13"/>
        <v>541.0449632097741</v>
      </c>
      <c r="D137" s="4">
        <f t="shared" si="10"/>
        <v>5.093087312075873</v>
      </c>
      <c r="E137" s="4">
        <f t="shared" si="11"/>
        <v>26.64314469011087</v>
      </c>
    </row>
    <row r="138" spans="1:5" ht="12.75">
      <c r="A138" s="2">
        <f t="shared" si="14"/>
        <v>21</v>
      </c>
      <c r="B138" s="4">
        <f t="shared" si="12"/>
        <v>31.736232002186743</v>
      </c>
      <c r="C138" s="4">
        <f t="shared" si="13"/>
        <v>514.4018185196633</v>
      </c>
      <c r="D138" s="4">
        <f t="shared" si="10"/>
        <v>4.826655865174765</v>
      </c>
      <c r="E138" s="4">
        <f t="shared" si="11"/>
        <v>26.909576137011978</v>
      </c>
    </row>
    <row r="139" spans="1:5" ht="12.75">
      <c r="A139" s="2">
        <f t="shared" si="14"/>
        <v>22</v>
      </c>
      <c r="B139" s="4">
        <f t="shared" si="12"/>
        <v>31.736232002186743</v>
      </c>
      <c r="C139" s="4">
        <f t="shared" si="13"/>
        <v>487.4922423826513</v>
      </c>
      <c r="D139" s="4">
        <f t="shared" si="10"/>
        <v>4.557560103804645</v>
      </c>
      <c r="E139" s="4">
        <f t="shared" si="11"/>
        <v>27.1786718983821</v>
      </c>
    </row>
    <row r="140" spans="1:5" ht="12.75">
      <c r="A140" s="2">
        <f t="shared" si="14"/>
        <v>23</v>
      </c>
      <c r="B140" s="4">
        <f t="shared" si="12"/>
        <v>31.736232002186743</v>
      </c>
      <c r="C140" s="4">
        <f t="shared" si="13"/>
        <v>460.3135704842692</v>
      </c>
      <c r="D140" s="4">
        <f t="shared" si="10"/>
        <v>4.285773384820824</v>
      </c>
      <c r="E140" s="4">
        <f t="shared" si="11"/>
        <v>27.450458617365918</v>
      </c>
    </row>
    <row r="141" spans="1:5" ht="12.75">
      <c r="A141" s="2">
        <f t="shared" si="14"/>
        <v>24</v>
      </c>
      <c r="B141" s="4">
        <f t="shared" si="12"/>
        <v>31.736232002186743</v>
      </c>
      <c r="C141" s="4">
        <f t="shared" si="13"/>
        <v>432.86311186690324</v>
      </c>
      <c r="D141" s="4">
        <f t="shared" si="10"/>
        <v>4.011268798647165</v>
      </c>
      <c r="E141" s="4">
        <f t="shared" si="11"/>
        <v>27.724963203539577</v>
      </c>
    </row>
    <row r="142" spans="1:5" ht="12.75">
      <c r="A142" s="2">
        <f t="shared" si="14"/>
        <v>25</v>
      </c>
      <c r="B142" s="4">
        <f t="shared" si="12"/>
        <v>31.736232002186743</v>
      </c>
      <c r="C142" s="4">
        <f t="shared" si="13"/>
        <v>405.13814866336367</v>
      </c>
      <c r="D142" s="4">
        <f t="shared" si="10"/>
        <v>3.7340191666117692</v>
      </c>
      <c r="E142" s="4">
        <f t="shared" si="11"/>
        <v>28.002212835574973</v>
      </c>
    </row>
    <row r="143" spans="1:5" ht="12.75">
      <c r="A143" s="2">
        <f t="shared" si="14"/>
        <v>26</v>
      </c>
      <c r="B143" s="4">
        <f t="shared" si="12"/>
        <v>31.736232002186743</v>
      </c>
      <c r="C143" s="4">
        <f t="shared" si="13"/>
        <v>377.13593582778867</v>
      </c>
      <c r="D143" s="4">
        <f t="shared" si="10"/>
        <v>3.4539970382560194</v>
      </c>
      <c r="E143" s="4">
        <f t="shared" si="11"/>
        <v>28.282234963930723</v>
      </c>
    </row>
    <row r="144" spans="1:5" ht="12.75">
      <c r="A144" s="2">
        <f t="shared" si="14"/>
        <v>27</v>
      </c>
      <c r="B144" s="4">
        <f t="shared" si="12"/>
        <v>31.736232002186743</v>
      </c>
      <c r="C144" s="4">
        <f t="shared" si="13"/>
        <v>348.85370086385797</v>
      </c>
      <c r="D144" s="4">
        <f t="shared" si="10"/>
        <v>3.1711746886167123</v>
      </c>
      <c r="E144" s="4">
        <f t="shared" si="11"/>
        <v>28.56505731357003</v>
      </c>
    </row>
    <row r="145" spans="1:5" ht="12.75">
      <c r="A145" s="2">
        <f t="shared" si="14"/>
        <v>28</v>
      </c>
      <c r="B145" s="4">
        <f t="shared" si="12"/>
        <v>31.736232002186743</v>
      </c>
      <c r="C145" s="4">
        <f t="shared" si="13"/>
        <v>320.28864355028793</v>
      </c>
      <c r="D145" s="4">
        <f t="shared" si="10"/>
        <v>2.8855241154810116</v>
      </c>
      <c r="E145" s="4">
        <f t="shared" si="11"/>
        <v>28.85070788670573</v>
      </c>
    </row>
    <row r="146" spans="1:5" ht="12.75">
      <c r="A146" s="2">
        <f t="shared" si="14"/>
        <v>29</v>
      </c>
      <c r="B146" s="4">
        <f t="shared" si="12"/>
        <v>31.736232002186743</v>
      </c>
      <c r="C146" s="4">
        <f t="shared" si="13"/>
        <v>291.4379356635822</v>
      </c>
      <c r="D146" s="4">
        <f t="shared" si="10"/>
        <v>2.5970170366139547</v>
      </c>
      <c r="E146" s="4">
        <f t="shared" si="11"/>
        <v>29.139214965572787</v>
      </c>
    </row>
    <row r="147" spans="1:5" ht="12.75">
      <c r="A147" s="2">
        <f t="shared" si="14"/>
        <v>30</v>
      </c>
      <c r="B147" s="4">
        <f t="shared" si="12"/>
        <v>31.736232002186743</v>
      </c>
      <c r="C147" s="4">
        <f t="shared" si="13"/>
        <v>262.29872069800945</v>
      </c>
      <c r="D147" s="4">
        <f t="shared" si="10"/>
        <v>2.305624886958227</v>
      </c>
      <c r="E147" s="4">
        <f t="shared" si="11"/>
        <v>29.430607115228515</v>
      </c>
    </row>
    <row r="148" spans="1:5" ht="12.75">
      <c r="A148" s="2">
        <f t="shared" si="14"/>
        <v>31</v>
      </c>
      <c r="B148" s="4">
        <f t="shared" si="12"/>
        <v>31.736232002186743</v>
      </c>
      <c r="C148" s="4">
        <f t="shared" si="13"/>
        <v>232.86811358278092</v>
      </c>
      <c r="D148" s="4">
        <f t="shared" si="10"/>
        <v>2.0113188158059416</v>
      </c>
      <c r="E148" s="4">
        <f t="shared" si="11"/>
        <v>29.7249131863808</v>
      </c>
    </row>
    <row r="149" spans="1:5" ht="12.75">
      <c r="A149" s="2">
        <f t="shared" si="14"/>
        <v>32</v>
      </c>
      <c r="B149" s="4">
        <f t="shared" si="12"/>
        <v>31.736232002186743</v>
      </c>
      <c r="C149" s="4">
        <f t="shared" si="13"/>
        <v>203.14320039640012</v>
      </c>
      <c r="D149" s="4">
        <f t="shared" si="10"/>
        <v>1.7140696839421337</v>
      </c>
      <c r="E149" s="4">
        <f t="shared" si="11"/>
        <v>30.022162318244607</v>
      </c>
    </row>
    <row r="150" spans="1:5" ht="12.75">
      <c r="A150" s="2">
        <f t="shared" si="14"/>
        <v>33</v>
      </c>
      <c r="B150" s="4">
        <f t="shared" si="12"/>
        <v>31.736232002186743</v>
      </c>
      <c r="C150" s="4">
        <f t="shared" si="13"/>
        <v>173.12103807815552</v>
      </c>
      <c r="D150" s="4">
        <f t="shared" si="10"/>
        <v>1.4138480607596877</v>
      </c>
      <c r="E150" s="4">
        <f t="shared" si="11"/>
        <v>30.322383941427056</v>
      </c>
    </row>
    <row r="151" spans="1:5" ht="12.75">
      <c r="A151" s="2">
        <f t="shared" si="14"/>
        <v>34</v>
      </c>
      <c r="B151" s="4">
        <f t="shared" si="12"/>
        <v>31.736232002186743</v>
      </c>
      <c r="C151" s="4">
        <f t="shared" si="13"/>
        <v>142.79865413672846</v>
      </c>
      <c r="D151" s="4">
        <f t="shared" si="10"/>
        <v>1.1106242213454172</v>
      </c>
      <c r="E151" s="4">
        <f t="shared" si="11"/>
        <v>30.625607780841325</v>
      </c>
    </row>
    <row r="152" spans="1:5" ht="12.75">
      <c r="A152" s="2">
        <f t="shared" si="14"/>
        <v>35</v>
      </c>
      <c r="B152" s="4">
        <f t="shared" si="12"/>
        <v>31.736232002186743</v>
      </c>
      <c r="C152" s="4">
        <f t="shared" si="13"/>
        <v>112.17304635588714</v>
      </c>
      <c r="D152" s="4">
        <f t="shared" si="10"/>
        <v>0.8043681435370039</v>
      </c>
      <c r="E152" s="4">
        <f t="shared" si="11"/>
        <v>30.931863858649738</v>
      </c>
    </row>
    <row r="153" spans="1:5" ht="12.75">
      <c r="A153" s="2">
        <f t="shared" si="14"/>
        <v>36</v>
      </c>
      <c r="B153" s="4">
        <f t="shared" si="12"/>
        <v>31.736232002186743</v>
      </c>
      <c r="C153" s="4">
        <f t="shared" si="13"/>
        <v>81.2411824972374</v>
      </c>
      <c r="D153" s="4">
        <f t="shared" si="10"/>
        <v>0.4950495049505066</v>
      </c>
      <c r="E153" s="4">
        <f t="shared" si="11"/>
        <v>31.241182497236235</v>
      </c>
    </row>
    <row r="154" spans="2:5" ht="12.75">
      <c r="B154" s="4"/>
      <c r="D154" s="4"/>
      <c r="E154" s="4"/>
    </row>
    <row r="155" ht="12.75">
      <c r="E155" s="6" t="s">
        <v>3</v>
      </c>
    </row>
    <row r="156" spans="4:5" ht="12.75">
      <c r="D156" s="2" t="s">
        <v>30</v>
      </c>
      <c r="E156" s="2">
        <f>SUM(E118:E153)</f>
        <v>949.9999999999987</v>
      </c>
    </row>
    <row r="158" spans="1:6" ht="12.75">
      <c r="A158" s="1" t="s">
        <v>34</v>
      </c>
      <c r="C158" s="6"/>
      <c r="F158" s="6"/>
    </row>
    <row r="162" ht="12.75">
      <c r="A162" s="1" t="s">
        <v>35</v>
      </c>
    </row>
    <row r="163" spans="1:4" ht="12.75">
      <c r="A163" s="2" t="s">
        <v>40</v>
      </c>
      <c r="D163" s="2">
        <v>1000</v>
      </c>
    </row>
    <row r="164" spans="1:6" ht="12.75">
      <c r="A164" s="2" t="s">
        <v>52</v>
      </c>
      <c r="D164" s="4">
        <f>(D163-D169*D163-D168*D163/(1+D166/12)^(D165*12)+D169*D163/(1+D166/12)^(D165*12))/PV(D166/12,D165*12,-1,0,1)</f>
        <v>30.746132992285755</v>
      </c>
      <c r="F164" s="4"/>
    </row>
    <row r="165" spans="1:4" ht="12.75">
      <c r="A165" s="2" t="s">
        <v>42</v>
      </c>
      <c r="D165" s="2">
        <v>3</v>
      </c>
    </row>
    <row r="166" spans="1:4" ht="12.75">
      <c r="A166" s="2" t="s">
        <v>43</v>
      </c>
      <c r="D166" s="3">
        <v>0.12</v>
      </c>
    </row>
    <row r="167" spans="1:4" ht="12.75">
      <c r="A167" s="2" t="s">
        <v>44</v>
      </c>
      <c r="D167" s="3">
        <v>0.01</v>
      </c>
    </row>
    <row r="168" spans="1:4" ht="12.75">
      <c r="A168" s="2" t="s">
        <v>45</v>
      </c>
      <c r="D168" s="3">
        <v>0.05</v>
      </c>
    </row>
    <row r="169" spans="1:4" ht="12.75">
      <c r="A169" s="2" t="s">
        <v>53</v>
      </c>
      <c r="D169" s="3">
        <v>0.1</v>
      </c>
    </row>
    <row r="170" spans="1:4" ht="12.75">
      <c r="A170" s="2" t="s">
        <v>37</v>
      </c>
      <c r="D170" s="3">
        <v>0</v>
      </c>
    </row>
    <row r="172" spans="1:7" ht="25.5">
      <c r="A172" s="5" t="s">
        <v>29</v>
      </c>
      <c r="B172" s="5" t="s">
        <v>46</v>
      </c>
      <c r="C172" s="5" t="s">
        <v>47</v>
      </c>
      <c r="D172" s="5" t="s">
        <v>54</v>
      </c>
      <c r="E172" s="5" t="s">
        <v>55</v>
      </c>
      <c r="F172" s="5" t="s">
        <v>48</v>
      </c>
      <c r="G172" s="5" t="s">
        <v>49</v>
      </c>
    </row>
    <row r="173" ht="12.75">
      <c r="I173" s="3"/>
    </row>
    <row r="174" spans="1:2" ht="12.75">
      <c r="A174" s="3"/>
      <c r="B174" s="2">
        <v>-1000</v>
      </c>
    </row>
    <row r="175" spans="1:7" ht="12.75">
      <c r="A175" s="2">
        <v>1</v>
      </c>
      <c r="B175" s="4">
        <f>D164</f>
        <v>30.746132992285755</v>
      </c>
      <c r="C175" s="4">
        <f>D163</f>
        <v>1000</v>
      </c>
      <c r="D175" s="2">
        <f>D169*D163</f>
        <v>100</v>
      </c>
      <c r="E175" s="2">
        <f>C175-D175</f>
        <v>900</v>
      </c>
      <c r="F175" s="4">
        <f>(E175-B175)*D$8/12</f>
        <v>8.692538670077143</v>
      </c>
      <c r="G175" s="4">
        <f aca="true" t="shared" si="15" ref="G175:G210">B175-F175</f>
        <v>22.05359432220861</v>
      </c>
    </row>
    <row r="176" spans="1:7" ht="12.75">
      <c r="A176" s="2">
        <v>2</v>
      </c>
      <c r="B176" s="4">
        <f aca="true" t="shared" si="16" ref="B176:B210">B175</f>
        <v>30.746132992285755</v>
      </c>
      <c r="C176" s="4">
        <f aca="true" t="shared" si="17" ref="C176:C210">C175-G175</f>
        <v>977.9464056777914</v>
      </c>
      <c r="D176" s="2">
        <f aca="true" t="shared" si="18" ref="D176:D210">D175</f>
        <v>100</v>
      </c>
      <c r="E176" s="2">
        <f>C176-D176</f>
        <v>877.9464056777914</v>
      </c>
      <c r="F176" s="4">
        <f aca="true" t="shared" si="19" ref="F176:F210">(E176-B176)*D$8/12</f>
        <v>8.472002726855056</v>
      </c>
      <c r="G176" s="4">
        <f t="shared" si="15"/>
        <v>22.2741302654307</v>
      </c>
    </row>
    <row r="177" spans="1:7" ht="12.75">
      <c r="A177" s="2">
        <v>3</v>
      </c>
      <c r="B177" s="4">
        <f t="shared" si="16"/>
        <v>30.746132992285755</v>
      </c>
      <c r="C177" s="4">
        <f t="shared" si="17"/>
        <v>955.6722754123607</v>
      </c>
      <c r="D177" s="2">
        <f t="shared" si="18"/>
        <v>100</v>
      </c>
      <c r="E177" s="2">
        <f>C177-D177</f>
        <v>855.6722754123607</v>
      </c>
      <c r="F177" s="4">
        <f t="shared" si="19"/>
        <v>8.249261424200748</v>
      </c>
      <c r="G177" s="4">
        <f t="shared" si="15"/>
        <v>22.496871568085005</v>
      </c>
    </row>
    <row r="178" spans="1:7" ht="12.75">
      <c r="A178" s="2">
        <v>4</v>
      </c>
      <c r="B178" s="4">
        <f t="shared" si="16"/>
        <v>30.746132992285755</v>
      </c>
      <c r="C178" s="4">
        <f t="shared" si="17"/>
        <v>933.1754038442757</v>
      </c>
      <c r="D178" s="2">
        <f t="shared" si="18"/>
        <v>100</v>
      </c>
      <c r="E178" s="2">
        <f aca="true" t="shared" si="20" ref="E178:E210">C178-D178</f>
        <v>833.1754038442757</v>
      </c>
      <c r="F178" s="4">
        <f t="shared" si="19"/>
        <v>8.0242927085199</v>
      </c>
      <c r="G178" s="4">
        <f t="shared" si="15"/>
        <v>22.721840283765857</v>
      </c>
    </row>
    <row r="179" spans="1:7" ht="12.75">
      <c r="A179" s="2">
        <v>5</v>
      </c>
      <c r="B179" s="4">
        <f t="shared" si="16"/>
        <v>30.746132992285755</v>
      </c>
      <c r="C179" s="4">
        <f t="shared" si="17"/>
        <v>910.4535635605098</v>
      </c>
      <c r="D179" s="2">
        <f t="shared" si="18"/>
        <v>100</v>
      </c>
      <c r="E179" s="2">
        <f t="shared" si="20"/>
        <v>810.4535635605098</v>
      </c>
      <c r="F179" s="4">
        <f t="shared" si="19"/>
        <v>7.79707430568224</v>
      </c>
      <c r="G179" s="4">
        <f t="shared" si="15"/>
        <v>22.949058686603514</v>
      </c>
    </row>
    <row r="180" spans="1:7" ht="12.75">
      <c r="A180" s="2">
        <f aca="true" t="shared" si="21" ref="A180:A210">A179+1</f>
        <v>6</v>
      </c>
      <c r="B180" s="4">
        <f t="shared" si="16"/>
        <v>30.746132992285755</v>
      </c>
      <c r="C180" s="4">
        <f t="shared" si="17"/>
        <v>887.5045048739063</v>
      </c>
      <c r="D180" s="2">
        <f t="shared" si="18"/>
        <v>100</v>
      </c>
      <c r="E180" s="2">
        <f t="shared" si="20"/>
        <v>787.5045048739063</v>
      </c>
      <c r="F180" s="4">
        <f t="shared" si="19"/>
        <v>7.567583718816205</v>
      </c>
      <c r="G180" s="4">
        <f t="shared" si="15"/>
        <v>23.17854927346955</v>
      </c>
    </row>
    <row r="181" spans="1:7" ht="12.75">
      <c r="A181" s="2">
        <f t="shared" si="21"/>
        <v>7</v>
      </c>
      <c r="B181" s="4">
        <f t="shared" si="16"/>
        <v>30.746132992285755</v>
      </c>
      <c r="C181" s="4">
        <f t="shared" si="17"/>
        <v>864.3259556004367</v>
      </c>
      <c r="D181" s="2">
        <f t="shared" si="18"/>
        <v>100</v>
      </c>
      <c r="E181" s="2">
        <f t="shared" si="20"/>
        <v>764.3259556004367</v>
      </c>
      <c r="F181" s="4">
        <f t="shared" si="19"/>
        <v>7.335798226081509</v>
      </c>
      <c r="G181" s="4">
        <f t="shared" si="15"/>
        <v>23.410334766204247</v>
      </c>
    </row>
    <row r="182" spans="1:7" ht="12.75">
      <c r="A182" s="2">
        <f t="shared" si="21"/>
        <v>8</v>
      </c>
      <c r="B182" s="4">
        <f t="shared" si="16"/>
        <v>30.746132992285755</v>
      </c>
      <c r="C182" s="4">
        <f t="shared" si="17"/>
        <v>840.9156208342324</v>
      </c>
      <c r="D182" s="2">
        <f t="shared" si="18"/>
        <v>100</v>
      </c>
      <c r="E182" s="2">
        <f t="shared" si="20"/>
        <v>740.9156208342324</v>
      </c>
      <c r="F182" s="4">
        <f t="shared" si="19"/>
        <v>7.101694878419466</v>
      </c>
      <c r="G182" s="4">
        <f t="shared" si="15"/>
        <v>23.64443811386629</v>
      </c>
    </row>
    <row r="183" spans="1:7" ht="12.75">
      <c r="A183" s="2">
        <f t="shared" si="21"/>
        <v>9</v>
      </c>
      <c r="B183" s="4">
        <f t="shared" si="16"/>
        <v>30.746132992285755</v>
      </c>
      <c r="C183" s="4">
        <f t="shared" si="17"/>
        <v>817.2711827203661</v>
      </c>
      <c r="D183" s="2">
        <f t="shared" si="18"/>
        <v>100</v>
      </c>
      <c r="E183" s="2">
        <f t="shared" si="20"/>
        <v>717.2711827203661</v>
      </c>
      <c r="F183" s="4">
        <f t="shared" si="19"/>
        <v>6.865250497280804</v>
      </c>
      <c r="G183" s="4">
        <f t="shared" si="15"/>
        <v>23.88088249500495</v>
      </c>
    </row>
    <row r="184" spans="1:7" ht="12.75">
      <c r="A184" s="2">
        <f t="shared" si="21"/>
        <v>10</v>
      </c>
      <c r="B184" s="4">
        <f t="shared" si="16"/>
        <v>30.746132992285755</v>
      </c>
      <c r="C184" s="4">
        <f t="shared" si="17"/>
        <v>793.3903002253612</v>
      </c>
      <c r="D184" s="2">
        <f t="shared" si="18"/>
        <v>100</v>
      </c>
      <c r="E184" s="2">
        <f t="shared" si="20"/>
        <v>693.3903002253612</v>
      </c>
      <c r="F184" s="4">
        <f t="shared" si="19"/>
        <v>6.6264416723307535</v>
      </c>
      <c r="G184" s="4">
        <f t="shared" si="15"/>
        <v>24.119691319955002</v>
      </c>
    </row>
    <row r="185" spans="1:7" ht="12.75">
      <c r="A185" s="2">
        <f t="shared" si="21"/>
        <v>11</v>
      </c>
      <c r="B185" s="4">
        <f t="shared" si="16"/>
        <v>30.746132992285755</v>
      </c>
      <c r="C185" s="4">
        <f t="shared" si="17"/>
        <v>769.2706089054062</v>
      </c>
      <c r="D185" s="2">
        <f t="shared" si="18"/>
        <v>100</v>
      </c>
      <c r="E185" s="2">
        <f t="shared" si="20"/>
        <v>669.2706089054062</v>
      </c>
      <c r="F185" s="4">
        <f t="shared" si="19"/>
        <v>6.385244759131204</v>
      </c>
      <c r="G185" s="4">
        <f t="shared" si="15"/>
        <v>24.36088823315455</v>
      </c>
    </row>
    <row r="186" spans="1:7" ht="12.75">
      <c r="A186" s="2">
        <f t="shared" si="21"/>
        <v>12</v>
      </c>
      <c r="B186" s="4">
        <f t="shared" si="16"/>
        <v>30.746132992285755</v>
      </c>
      <c r="C186" s="4">
        <f t="shared" si="17"/>
        <v>744.9097206722516</v>
      </c>
      <c r="D186" s="2">
        <f t="shared" si="18"/>
        <v>100</v>
      </c>
      <c r="E186" s="2">
        <f t="shared" si="20"/>
        <v>644.9097206722516</v>
      </c>
      <c r="F186" s="4">
        <f t="shared" si="19"/>
        <v>6.141635876799659</v>
      </c>
      <c r="G186" s="4">
        <f t="shared" si="15"/>
        <v>24.604497115486097</v>
      </c>
    </row>
    <row r="187" spans="1:7" ht="12.75">
      <c r="A187" s="2">
        <f t="shared" si="21"/>
        <v>13</v>
      </c>
      <c r="B187" s="4">
        <f t="shared" si="16"/>
        <v>30.746132992285755</v>
      </c>
      <c r="C187" s="4">
        <f t="shared" si="17"/>
        <v>720.3052235567656</v>
      </c>
      <c r="D187" s="2">
        <f t="shared" si="18"/>
        <v>100</v>
      </c>
      <c r="E187" s="2">
        <f t="shared" si="20"/>
        <v>620.3052235567656</v>
      </c>
      <c r="F187" s="4">
        <f t="shared" si="19"/>
        <v>5.895590905644798</v>
      </c>
      <c r="G187" s="4">
        <f t="shared" si="15"/>
        <v>24.850542086640957</v>
      </c>
    </row>
    <row r="188" spans="1:7" ht="12.75">
      <c r="A188" s="2">
        <f t="shared" si="21"/>
        <v>14</v>
      </c>
      <c r="B188" s="4">
        <f t="shared" si="16"/>
        <v>30.746132992285755</v>
      </c>
      <c r="C188" s="4">
        <f t="shared" si="17"/>
        <v>695.4546814701246</v>
      </c>
      <c r="D188" s="2">
        <f t="shared" si="18"/>
        <v>100</v>
      </c>
      <c r="E188" s="2">
        <f t="shared" si="20"/>
        <v>595.4546814701246</v>
      </c>
      <c r="F188" s="4">
        <f t="shared" si="19"/>
        <v>5.647085484778388</v>
      </c>
      <c r="G188" s="4">
        <f t="shared" si="15"/>
        <v>25.09904750750737</v>
      </c>
    </row>
    <row r="189" spans="1:7" ht="12.75">
      <c r="A189" s="2">
        <f t="shared" si="21"/>
        <v>15</v>
      </c>
      <c r="B189" s="4">
        <f t="shared" si="16"/>
        <v>30.746132992285755</v>
      </c>
      <c r="C189" s="4">
        <f t="shared" si="17"/>
        <v>670.3556339626172</v>
      </c>
      <c r="D189" s="2">
        <f t="shared" si="18"/>
        <v>100</v>
      </c>
      <c r="E189" s="2">
        <f t="shared" si="20"/>
        <v>570.3556339626172</v>
      </c>
      <c r="F189" s="4">
        <f t="shared" si="19"/>
        <v>5.396095009703314</v>
      </c>
      <c r="G189" s="4">
        <f t="shared" si="15"/>
        <v>25.350037982582442</v>
      </c>
    </row>
    <row r="190" spans="1:7" ht="12.75">
      <c r="A190" s="2">
        <f t="shared" si="21"/>
        <v>16</v>
      </c>
      <c r="B190" s="4">
        <f t="shared" si="16"/>
        <v>30.746132992285755</v>
      </c>
      <c r="C190" s="4">
        <f t="shared" si="17"/>
        <v>645.0055959800347</v>
      </c>
      <c r="D190" s="2">
        <f t="shared" si="18"/>
        <v>100</v>
      </c>
      <c r="E190" s="2">
        <f t="shared" si="20"/>
        <v>545.0055959800347</v>
      </c>
      <c r="F190" s="4">
        <f t="shared" si="19"/>
        <v>5.14259462987749</v>
      </c>
      <c r="G190" s="4">
        <f t="shared" si="15"/>
        <v>25.603538362408266</v>
      </c>
    </row>
    <row r="191" spans="1:7" ht="12.75">
      <c r="A191" s="2">
        <f t="shared" si="21"/>
        <v>17</v>
      </c>
      <c r="B191" s="4">
        <f t="shared" si="16"/>
        <v>30.746132992285755</v>
      </c>
      <c r="C191" s="4">
        <f t="shared" si="17"/>
        <v>619.4020576176265</v>
      </c>
      <c r="D191" s="2">
        <f t="shared" si="18"/>
        <v>100</v>
      </c>
      <c r="E191" s="2">
        <f t="shared" si="20"/>
        <v>519.4020576176265</v>
      </c>
      <c r="F191" s="4">
        <f t="shared" si="19"/>
        <v>4.886559246253407</v>
      </c>
      <c r="G191" s="4">
        <f t="shared" si="15"/>
        <v>25.859573746032346</v>
      </c>
    </row>
    <row r="192" spans="1:7" ht="12.75">
      <c r="A192" s="2">
        <f t="shared" si="21"/>
        <v>18</v>
      </c>
      <c r="B192" s="4">
        <f t="shared" si="16"/>
        <v>30.746132992285755</v>
      </c>
      <c r="C192" s="4">
        <f t="shared" si="17"/>
        <v>593.5424838715942</v>
      </c>
      <c r="D192" s="2">
        <f t="shared" si="18"/>
        <v>100</v>
      </c>
      <c r="E192" s="2">
        <f t="shared" si="20"/>
        <v>493.5424838715942</v>
      </c>
      <c r="F192" s="4">
        <f t="shared" si="19"/>
        <v>4.627963508793084</v>
      </c>
      <c r="G192" s="4">
        <f t="shared" si="15"/>
        <v>26.11816948349267</v>
      </c>
    </row>
    <row r="193" spans="1:7" ht="12.75">
      <c r="A193" s="2">
        <f t="shared" si="21"/>
        <v>19</v>
      </c>
      <c r="B193" s="4">
        <f t="shared" si="16"/>
        <v>30.746132992285755</v>
      </c>
      <c r="C193" s="4">
        <f t="shared" si="17"/>
        <v>567.4243143881015</v>
      </c>
      <c r="D193" s="2">
        <f t="shared" si="18"/>
        <v>100</v>
      </c>
      <c r="E193" s="2">
        <f t="shared" si="20"/>
        <v>467.4243143881015</v>
      </c>
      <c r="F193" s="4">
        <f t="shared" si="19"/>
        <v>4.366781813958157</v>
      </c>
      <c r="G193" s="4">
        <f t="shared" si="15"/>
        <v>26.379351178327596</v>
      </c>
    </row>
    <row r="194" spans="1:7" ht="12.75">
      <c r="A194" s="2">
        <f t="shared" si="21"/>
        <v>20</v>
      </c>
      <c r="B194" s="4">
        <f t="shared" si="16"/>
        <v>30.746132992285755</v>
      </c>
      <c r="C194" s="4">
        <f t="shared" si="17"/>
        <v>541.0449632097739</v>
      </c>
      <c r="D194" s="2">
        <f t="shared" si="18"/>
        <v>100</v>
      </c>
      <c r="E194" s="2">
        <f t="shared" si="20"/>
        <v>441.04496320977387</v>
      </c>
      <c r="F194" s="4">
        <f t="shared" si="19"/>
        <v>4.102988302174881</v>
      </c>
      <c r="G194" s="4">
        <f t="shared" si="15"/>
        <v>26.643144690110873</v>
      </c>
    </row>
    <row r="195" spans="1:7" ht="12.75">
      <c r="A195" s="2">
        <f t="shared" si="21"/>
        <v>21</v>
      </c>
      <c r="B195" s="4">
        <f t="shared" si="16"/>
        <v>30.746132992285755</v>
      </c>
      <c r="C195" s="4">
        <f t="shared" si="17"/>
        <v>514.401818519663</v>
      </c>
      <c r="D195" s="2">
        <f t="shared" si="18"/>
        <v>100</v>
      </c>
      <c r="E195" s="2">
        <f t="shared" si="20"/>
        <v>414.40181851966304</v>
      </c>
      <c r="F195" s="4">
        <f t="shared" si="19"/>
        <v>3.836556855273773</v>
      </c>
      <c r="G195" s="4">
        <f t="shared" si="15"/>
        <v>26.90957613701198</v>
      </c>
    </row>
    <row r="196" spans="1:7" ht="12.75">
      <c r="A196" s="2">
        <f t="shared" si="21"/>
        <v>22</v>
      </c>
      <c r="B196" s="4">
        <f t="shared" si="16"/>
        <v>30.746132992285755</v>
      </c>
      <c r="C196" s="4">
        <f t="shared" si="17"/>
        <v>487.49224238265106</v>
      </c>
      <c r="D196" s="2">
        <f t="shared" si="18"/>
        <v>100</v>
      </c>
      <c r="E196" s="2">
        <f t="shared" si="20"/>
        <v>387.49224238265106</v>
      </c>
      <c r="F196" s="4">
        <f t="shared" si="19"/>
        <v>3.5674610939036526</v>
      </c>
      <c r="G196" s="4">
        <f t="shared" si="15"/>
        <v>27.178671898382103</v>
      </c>
    </row>
    <row r="197" spans="1:7" ht="12.75">
      <c r="A197" s="2">
        <f t="shared" si="21"/>
        <v>23</v>
      </c>
      <c r="B197" s="4">
        <f t="shared" si="16"/>
        <v>30.746132992285755</v>
      </c>
      <c r="C197" s="4">
        <f t="shared" si="17"/>
        <v>460.31357048426895</v>
      </c>
      <c r="D197" s="2">
        <f t="shared" si="18"/>
        <v>100</v>
      </c>
      <c r="E197" s="2">
        <f t="shared" si="20"/>
        <v>360.31357048426895</v>
      </c>
      <c r="F197" s="4">
        <f t="shared" si="19"/>
        <v>3.2956743749198316</v>
      </c>
      <c r="G197" s="4">
        <f t="shared" si="15"/>
        <v>27.450458617365925</v>
      </c>
    </row>
    <row r="198" spans="1:7" ht="12.75">
      <c r="A198" s="2">
        <f t="shared" si="21"/>
        <v>24</v>
      </c>
      <c r="B198" s="4">
        <f t="shared" si="16"/>
        <v>30.746132992285755</v>
      </c>
      <c r="C198" s="4">
        <f t="shared" si="17"/>
        <v>432.863111866903</v>
      </c>
      <c r="D198" s="2">
        <f t="shared" si="18"/>
        <v>100</v>
      </c>
      <c r="E198" s="2">
        <f t="shared" si="20"/>
        <v>332.863111866903</v>
      </c>
      <c r="F198" s="4">
        <f t="shared" si="19"/>
        <v>3.0211697887461724</v>
      </c>
      <c r="G198" s="4">
        <f t="shared" si="15"/>
        <v>27.724963203539584</v>
      </c>
    </row>
    <row r="199" spans="1:7" ht="12.75">
      <c r="A199" s="2">
        <f t="shared" si="21"/>
        <v>25</v>
      </c>
      <c r="B199" s="4">
        <f t="shared" si="16"/>
        <v>30.746132992285755</v>
      </c>
      <c r="C199" s="4">
        <f t="shared" si="17"/>
        <v>405.13814866336344</v>
      </c>
      <c r="D199" s="2">
        <f t="shared" si="18"/>
        <v>100</v>
      </c>
      <c r="E199" s="2">
        <f t="shared" si="20"/>
        <v>305.13814866336344</v>
      </c>
      <c r="F199" s="4">
        <f t="shared" si="19"/>
        <v>2.7439201567107765</v>
      </c>
      <c r="G199" s="4">
        <f t="shared" si="15"/>
        <v>28.00221283557498</v>
      </c>
    </row>
    <row r="200" spans="1:7" ht="12.75">
      <c r="A200" s="2">
        <f t="shared" si="21"/>
        <v>26</v>
      </c>
      <c r="B200" s="4">
        <f t="shared" si="16"/>
        <v>30.746132992285755</v>
      </c>
      <c r="C200" s="4">
        <f t="shared" si="17"/>
        <v>377.13593582778844</v>
      </c>
      <c r="D200" s="2">
        <f t="shared" si="18"/>
        <v>100</v>
      </c>
      <c r="E200" s="2">
        <f t="shared" si="20"/>
        <v>277.13593582778844</v>
      </c>
      <c r="F200" s="4">
        <f t="shared" si="19"/>
        <v>2.4638980283550267</v>
      </c>
      <c r="G200" s="4">
        <f t="shared" si="15"/>
        <v>28.28223496393073</v>
      </c>
    </row>
    <row r="201" spans="1:7" ht="12.75">
      <c r="A201" s="2">
        <f t="shared" si="21"/>
        <v>27</v>
      </c>
      <c r="B201" s="4">
        <f t="shared" si="16"/>
        <v>30.746132992285755</v>
      </c>
      <c r="C201" s="4">
        <f t="shared" si="17"/>
        <v>348.85370086385774</v>
      </c>
      <c r="D201" s="2">
        <f t="shared" si="18"/>
        <v>100</v>
      </c>
      <c r="E201" s="2">
        <f t="shared" si="20"/>
        <v>248.85370086385774</v>
      </c>
      <c r="F201" s="4">
        <f t="shared" si="19"/>
        <v>2.1810756787157195</v>
      </c>
      <c r="G201" s="4">
        <f t="shared" si="15"/>
        <v>28.565057313570037</v>
      </c>
    </row>
    <row r="202" spans="1:7" ht="12.75">
      <c r="A202" s="2">
        <f t="shared" si="21"/>
        <v>28</v>
      </c>
      <c r="B202" s="4">
        <f t="shared" si="16"/>
        <v>30.746132992285755</v>
      </c>
      <c r="C202" s="4">
        <f t="shared" si="17"/>
        <v>320.2886435502877</v>
      </c>
      <c r="D202" s="2">
        <f t="shared" si="18"/>
        <v>100</v>
      </c>
      <c r="E202" s="2">
        <f t="shared" si="20"/>
        <v>220.2886435502877</v>
      </c>
      <c r="F202" s="4">
        <f t="shared" si="19"/>
        <v>1.895425105580019</v>
      </c>
      <c r="G202" s="4">
        <f t="shared" si="15"/>
        <v>28.850707886705734</v>
      </c>
    </row>
    <row r="203" spans="1:7" ht="12.75">
      <c r="A203" s="2">
        <f t="shared" si="21"/>
        <v>29</v>
      </c>
      <c r="B203" s="4">
        <f t="shared" si="16"/>
        <v>30.746132992285755</v>
      </c>
      <c r="C203" s="4">
        <f t="shared" si="17"/>
        <v>291.437935663582</v>
      </c>
      <c r="D203" s="2">
        <f t="shared" si="18"/>
        <v>100</v>
      </c>
      <c r="E203" s="2">
        <f t="shared" si="20"/>
        <v>191.43793566358198</v>
      </c>
      <c r="F203" s="4">
        <f t="shared" si="19"/>
        <v>1.6069180267129621</v>
      </c>
      <c r="G203" s="4">
        <f t="shared" si="15"/>
        <v>29.139214965572794</v>
      </c>
    </row>
    <row r="204" spans="1:7" ht="12.75">
      <c r="A204" s="2">
        <f t="shared" si="21"/>
        <v>30</v>
      </c>
      <c r="B204" s="4">
        <f t="shared" si="16"/>
        <v>30.746132992285755</v>
      </c>
      <c r="C204" s="4">
        <f t="shared" si="17"/>
        <v>262.29872069800916</v>
      </c>
      <c r="D204" s="2">
        <f t="shared" si="18"/>
        <v>100</v>
      </c>
      <c r="E204" s="2">
        <f t="shared" si="20"/>
        <v>162.29872069800916</v>
      </c>
      <c r="F204" s="4">
        <f t="shared" si="19"/>
        <v>1.3155258770572338</v>
      </c>
      <c r="G204" s="4">
        <f t="shared" si="15"/>
        <v>29.430607115228522</v>
      </c>
    </row>
    <row r="205" spans="1:7" ht="12.75">
      <c r="A205" s="2">
        <f t="shared" si="21"/>
        <v>31</v>
      </c>
      <c r="B205" s="4">
        <f t="shared" si="16"/>
        <v>30.746132992285755</v>
      </c>
      <c r="C205" s="4">
        <f t="shared" si="17"/>
        <v>232.86811358278064</v>
      </c>
      <c r="D205" s="2">
        <f t="shared" si="18"/>
        <v>100</v>
      </c>
      <c r="E205" s="2">
        <f t="shared" si="20"/>
        <v>132.86811358278064</v>
      </c>
      <c r="F205" s="4">
        <f t="shared" si="19"/>
        <v>1.0212198059049489</v>
      </c>
      <c r="G205" s="4">
        <f t="shared" si="15"/>
        <v>29.724913186380807</v>
      </c>
    </row>
    <row r="206" spans="1:7" ht="12.75">
      <c r="A206" s="2">
        <f t="shared" si="21"/>
        <v>32</v>
      </c>
      <c r="B206" s="4">
        <f t="shared" si="16"/>
        <v>30.746132992285755</v>
      </c>
      <c r="C206" s="4">
        <f t="shared" si="17"/>
        <v>203.14320039639983</v>
      </c>
      <c r="D206" s="2">
        <f t="shared" si="18"/>
        <v>100</v>
      </c>
      <c r="E206" s="2">
        <f t="shared" si="20"/>
        <v>103.14320039639983</v>
      </c>
      <c r="F206" s="4">
        <f t="shared" si="19"/>
        <v>0.7239706740411408</v>
      </c>
      <c r="G206" s="4">
        <f t="shared" si="15"/>
        <v>30.022162318244614</v>
      </c>
    </row>
    <row r="207" spans="1:7" ht="12.75">
      <c r="A207" s="2">
        <f t="shared" si="21"/>
        <v>33</v>
      </c>
      <c r="B207" s="4">
        <f t="shared" si="16"/>
        <v>30.746132992285755</v>
      </c>
      <c r="C207" s="4">
        <f t="shared" si="17"/>
        <v>173.1210380781552</v>
      </c>
      <c r="D207" s="2">
        <f t="shared" si="18"/>
        <v>100</v>
      </c>
      <c r="E207" s="2">
        <f t="shared" si="20"/>
        <v>73.12103807815521</v>
      </c>
      <c r="F207" s="4">
        <f t="shared" si="19"/>
        <v>0.4237490508586946</v>
      </c>
      <c r="G207" s="4">
        <f t="shared" si="15"/>
        <v>30.32238394142706</v>
      </c>
    </row>
    <row r="208" spans="1:7" ht="12.75">
      <c r="A208" s="2">
        <f t="shared" si="21"/>
        <v>34</v>
      </c>
      <c r="B208" s="4">
        <f t="shared" si="16"/>
        <v>30.746132992285755</v>
      </c>
      <c r="C208" s="4">
        <f t="shared" si="17"/>
        <v>142.79865413672815</v>
      </c>
      <c r="D208" s="2">
        <f t="shared" si="18"/>
        <v>100</v>
      </c>
      <c r="E208" s="2">
        <f t="shared" si="20"/>
        <v>42.798654136728146</v>
      </c>
      <c r="F208" s="4">
        <f t="shared" si="19"/>
        <v>0.12052521144442391</v>
      </c>
      <c r="G208" s="4">
        <f t="shared" si="15"/>
        <v>30.62560778084133</v>
      </c>
    </row>
    <row r="209" spans="1:7" ht="12.75">
      <c r="A209" s="2">
        <f t="shared" si="21"/>
        <v>35</v>
      </c>
      <c r="B209" s="4">
        <f t="shared" si="16"/>
        <v>30.746132992285755</v>
      </c>
      <c r="C209" s="4">
        <f t="shared" si="17"/>
        <v>112.17304635588681</v>
      </c>
      <c r="D209" s="2">
        <f t="shared" si="18"/>
        <v>100</v>
      </c>
      <c r="E209" s="2">
        <f t="shared" si="20"/>
        <v>12.173046355886811</v>
      </c>
      <c r="F209" s="4">
        <f t="shared" si="19"/>
        <v>-0.18573086636398942</v>
      </c>
      <c r="G209" s="4">
        <f t="shared" si="15"/>
        <v>30.931863858649745</v>
      </c>
    </row>
    <row r="210" spans="1:7" ht="12.75">
      <c r="A210" s="2">
        <f t="shared" si="21"/>
        <v>36</v>
      </c>
      <c r="B210" s="4">
        <f t="shared" si="16"/>
        <v>30.746132992285755</v>
      </c>
      <c r="C210" s="4">
        <f t="shared" si="17"/>
        <v>81.24118249723706</v>
      </c>
      <c r="D210" s="2">
        <f t="shared" si="18"/>
        <v>100</v>
      </c>
      <c r="E210" s="2">
        <f t="shared" si="20"/>
        <v>-18.758817502762938</v>
      </c>
      <c r="F210" s="4">
        <f t="shared" si="19"/>
        <v>-0.4950495049504869</v>
      </c>
      <c r="G210" s="4">
        <f t="shared" si="15"/>
        <v>31.24118249723624</v>
      </c>
    </row>
    <row r="211" spans="2:7" ht="12.75">
      <c r="B211" s="4"/>
      <c r="F211" s="4"/>
      <c r="G211" s="4"/>
    </row>
    <row r="212" ht="12.75">
      <c r="G212" s="6" t="s">
        <v>3</v>
      </c>
    </row>
    <row r="213" spans="6:7" ht="12.75">
      <c r="F213" s="2" t="s">
        <v>30</v>
      </c>
      <c r="G213" s="2">
        <f>SUM(G175:G210)</f>
        <v>949.999999999999</v>
      </c>
    </row>
    <row r="215" spans="1:6" ht="12.75">
      <c r="A215" s="1" t="s">
        <v>34</v>
      </c>
      <c r="C215" s="6"/>
      <c r="F215" s="6"/>
    </row>
    <row r="219" ht="12.75">
      <c r="A219" s="1" t="s">
        <v>38</v>
      </c>
    </row>
    <row r="220" spans="1:5" ht="12.75">
      <c r="A220" s="2" t="s">
        <v>40</v>
      </c>
      <c r="E220" s="2">
        <v>1000</v>
      </c>
    </row>
    <row r="221" spans="1:5" ht="12.75">
      <c r="A221" s="2" t="s">
        <v>41</v>
      </c>
      <c r="E221" s="4">
        <f>(E220-E226*E220-E225*E220/(1+E223/12)^(E222*12)+E226*E220*(1+E227/12)^(E222*12)/(1+E223/12)^(E222*12))/PV(E223/12,E222*12,-1,0,1)</f>
        <v>31.367258402110828</v>
      </c>
    </row>
    <row r="222" spans="1:5" ht="12.75">
      <c r="A222" s="2" t="s">
        <v>42</v>
      </c>
      <c r="E222" s="2">
        <v>3</v>
      </c>
    </row>
    <row r="223" spans="1:5" ht="12.75">
      <c r="A223" s="2" t="s">
        <v>43</v>
      </c>
      <c r="E223" s="3">
        <v>0.12</v>
      </c>
    </row>
    <row r="224" spans="1:5" ht="12.75">
      <c r="A224" s="2" t="s">
        <v>44</v>
      </c>
      <c r="E224" s="3">
        <v>0.01</v>
      </c>
    </row>
    <row r="225" spans="1:5" ht="12.75">
      <c r="A225" s="2" t="s">
        <v>45</v>
      </c>
      <c r="E225" s="3">
        <v>0.05</v>
      </c>
    </row>
    <row r="226" spans="1:5" ht="12.75">
      <c r="A226" s="2" t="s">
        <v>36</v>
      </c>
      <c r="E226" s="3">
        <v>0.1</v>
      </c>
    </row>
    <row r="227" spans="1:5" ht="12.75">
      <c r="A227" s="2" t="s">
        <v>39</v>
      </c>
      <c r="E227" s="3">
        <v>0.08</v>
      </c>
    </row>
    <row r="229" spans="1:8" ht="38.25">
      <c r="A229" s="5" t="s">
        <v>29</v>
      </c>
      <c r="B229" s="5" t="s">
        <v>46</v>
      </c>
      <c r="C229" s="5" t="s">
        <v>57</v>
      </c>
      <c r="D229" s="5" t="s">
        <v>54</v>
      </c>
      <c r="E229" s="5" t="s">
        <v>37</v>
      </c>
      <c r="F229" s="5" t="s">
        <v>58</v>
      </c>
      <c r="G229" s="5" t="s">
        <v>59</v>
      </c>
      <c r="H229" s="5" t="s">
        <v>49</v>
      </c>
    </row>
    <row r="230" ht="12.75">
      <c r="I230" s="3"/>
    </row>
    <row r="231" spans="1:2" ht="12.75">
      <c r="A231" s="3"/>
      <c r="B231" s="2">
        <v>-1000</v>
      </c>
    </row>
    <row r="232" spans="1:8" ht="12.75">
      <c r="A232" s="2">
        <v>1</v>
      </c>
      <c r="B232" s="4">
        <f>E221</f>
        <v>31.367258402110828</v>
      </c>
      <c r="C232" s="4">
        <f>E220</f>
        <v>1000</v>
      </c>
      <c r="D232" s="4">
        <f>E226*E220</f>
        <v>100</v>
      </c>
      <c r="E232" s="4">
        <f aca="true" t="shared" si="22" ref="E232:E267">D232*E$227/12</f>
        <v>0.6666666666666666</v>
      </c>
      <c r="F232" s="2">
        <f aca="true" t="shared" si="23" ref="F232:F267">C232-D232</f>
        <v>900</v>
      </c>
      <c r="G232" s="4">
        <f>(F232-B232)*D$8/12+E232</f>
        <v>9.352994082645559</v>
      </c>
      <c r="H232" s="4">
        <f aca="true" t="shared" si="24" ref="H232:H267">B232-G232</f>
        <v>22.01426431946527</v>
      </c>
    </row>
    <row r="233" spans="1:8" ht="12.75">
      <c r="A233" s="2">
        <v>2</v>
      </c>
      <c r="B233" s="4">
        <f aca="true" t="shared" si="25" ref="B233:B267">B232</f>
        <v>31.367258402110828</v>
      </c>
      <c r="C233" s="4">
        <f aca="true" t="shared" si="26" ref="C233:C267">C232-H232</f>
        <v>977.9857356805347</v>
      </c>
      <c r="D233" s="4">
        <f aca="true" t="shared" si="27" ref="D233:D267">D232+E232</f>
        <v>100.66666666666667</v>
      </c>
      <c r="E233" s="4">
        <f t="shared" si="22"/>
        <v>0.6711111111111112</v>
      </c>
      <c r="F233" s="4">
        <f t="shared" si="23"/>
        <v>877.3190690138681</v>
      </c>
      <c r="G233" s="4">
        <f aca="true" t="shared" si="28" ref="G233:G267">(F233-B233)*D$8/12+E233</f>
        <v>9.130629217228684</v>
      </c>
      <c r="H233" s="4">
        <f t="shared" si="24"/>
        <v>22.236629184882144</v>
      </c>
    </row>
    <row r="234" spans="1:8" ht="12.75">
      <c r="A234" s="2">
        <v>3</v>
      </c>
      <c r="B234" s="4">
        <f t="shared" si="25"/>
        <v>31.367258402110828</v>
      </c>
      <c r="C234" s="4">
        <f t="shared" si="26"/>
        <v>955.7491064956525</v>
      </c>
      <c r="D234" s="4">
        <f t="shared" si="27"/>
        <v>101.33777777777779</v>
      </c>
      <c r="E234" s="4">
        <f t="shared" si="22"/>
        <v>0.6755851851851853</v>
      </c>
      <c r="F234" s="4">
        <f t="shared" si="23"/>
        <v>854.4113287178748</v>
      </c>
      <c r="G234" s="4">
        <f t="shared" si="28"/>
        <v>8.906025888342825</v>
      </c>
      <c r="H234" s="4">
        <f t="shared" si="24"/>
        <v>22.461232513768003</v>
      </c>
    </row>
    <row r="235" spans="1:8" ht="12.75">
      <c r="A235" s="2">
        <v>4</v>
      </c>
      <c r="B235" s="4">
        <f t="shared" si="25"/>
        <v>31.367258402110828</v>
      </c>
      <c r="C235" s="4">
        <f t="shared" si="26"/>
        <v>933.2878739818846</v>
      </c>
      <c r="D235" s="4">
        <f t="shared" si="27"/>
        <v>102.01336296296297</v>
      </c>
      <c r="E235" s="4">
        <f t="shared" si="22"/>
        <v>0.6800890864197532</v>
      </c>
      <c r="F235" s="4">
        <f t="shared" si="23"/>
        <v>831.2745110189215</v>
      </c>
      <c r="G235" s="4">
        <f t="shared" si="28"/>
        <v>8.67916161258786</v>
      </c>
      <c r="H235" s="4">
        <f t="shared" si="24"/>
        <v>22.688096789522966</v>
      </c>
    </row>
    <row r="236" spans="1:8" ht="12.75">
      <c r="A236" s="2">
        <v>5</v>
      </c>
      <c r="B236" s="4">
        <f t="shared" si="25"/>
        <v>31.367258402110828</v>
      </c>
      <c r="C236" s="4">
        <f t="shared" si="26"/>
        <v>910.5997771923616</v>
      </c>
      <c r="D236" s="4">
        <f t="shared" si="27"/>
        <v>102.69345204938273</v>
      </c>
      <c r="E236" s="4">
        <f t="shared" si="22"/>
        <v>0.6846230136625516</v>
      </c>
      <c r="F236" s="4">
        <f t="shared" si="23"/>
        <v>807.9063251429789</v>
      </c>
      <c r="G236" s="4">
        <f t="shared" si="28"/>
        <v>8.450013681071232</v>
      </c>
      <c r="H236" s="4">
        <f t="shared" si="24"/>
        <v>22.917244721039594</v>
      </c>
    </row>
    <row r="237" spans="1:8" ht="12.75">
      <c r="A237" s="2">
        <f aca="true" t="shared" si="29" ref="A237:A267">A236+1</f>
        <v>6</v>
      </c>
      <c r="B237" s="4">
        <f t="shared" si="25"/>
        <v>31.367258402110828</v>
      </c>
      <c r="C237" s="4">
        <f t="shared" si="26"/>
        <v>887.682532471322</v>
      </c>
      <c r="D237" s="4">
        <f t="shared" si="27"/>
        <v>103.37807506304527</v>
      </c>
      <c r="E237" s="4">
        <f t="shared" si="22"/>
        <v>0.6891871670869686</v>
      </c>
      <c r="F237" s="4">
        <f t="shared" si="23"/>
        <v>784.3044574082768</v>
      </c>
      <c r="G237" s="4">
        <f t="shared" si="28"/>
        <v>8.218559157148627</v>
      </c>
      <c r="H237" s="4">
        <f t="shared" si="24"/>
        <v>23.148699244962202</v>
      </c>
    </row>
    <row r="238" spans="1:8" ht="12.75">
      <c r="A238" s="2">
        <f t="shared" si="29"/>
        <v>7</v>
      </c>
      <c r="B238" s="4">
        <f t="shared" si="25"/>
        <v>31.367258402110828</v>
      </c>
      <c r="C238" s="4">
        <f t="shared" si="26"/>
        <v>864.5338332263598</v>
      </c>
      <c r="D238" s="4">
        <f t="shared" si="27"/>
        <v>104.06726223013224</v>
      </c>
      <c r="E238" s="4">
        <f t="shared" si="22"/>
        <v>0.6937817482008817</v>
      </c>
      <c r="F238" s="4">
        <f t="shared" si="23"/>
        <v>760.4665709962276</v>
      </c>
      <c r="G238" s="4">
        <f t="shared" si="28"/>
        <v>7.984774874142049</v>
      </c>
      <c r="H238" s="4">
        <f t="shared" si="24"/>
        <v>23.38248352796878</v>
      </c>
    </row>
    <row r="239" spans="1:8" ht="12.75">
      <c r="A239" s="2">
        <f t="shared" si="29"/>
        <v>8</v>
      </c>
      <c r="B239" s="4">
        <f t="shared" si="25"/>
        <v>31.367258402110828</v>
      </c>
      <c r="C239" s="4">
        <f t="shared" si="26"/>
        <v>841.151349698391</v>
      </c>
      <c r="D239" s="4">
        <f t="shared" si="27"/>
        <v>104.76104397833312</v>
      </c>
      <c r="E239" s="4">
        <f t="shared" si="22"/>
        <v>0.6984069598555541</v>
      </c>
      <c r="F239" s="4">
        <f t="shared" si="23"/>
        <v>736.3903057200579</v>
      </c>
      <c r="G239" s="4">
        <f t="shared" si="28"/>
        <v>7.748637433035025</v>
      </c>
      <c r="H239" s="4">
        <f t="shared" si="24"/>
        <v>23.618620969075803</v>
      </c>
    </row>
    <row r="240" spans="1:8" ht="12.75">
      <c r="A240" s="2">
        <f t="shared" si="29"/>
        <v>9</v>
      </c>
      <c r="B240" s="4">
        <f t="shared" si="25"/>
        <v>31.367258402110828</v>
      </c>
      <c r="C240" s="4">
        <f t="shared" si="26"/>
        <v>817.5327287293152</v>
      </c>
      <c r="D240" s="4">
        <f t="shared" si="27"/>
        <v>105.45945093818868</v>
      </c>
      <c r="E240" s="4">
        <f t="shared" si="22"/>
        <v>0.7030630062545913</v>
      </c>
      <c r="F240" s="4">
        <f t="shared" si="23"/>
        <v>712.0732777911265</v>
      </c>
      <c r="G240" s="4">
        <f t="shared" si="28"/>
        <v>7.510123200144749</v>
      </c>
      <c r="H240" s="4">
        <f t="shared" si="24"/>
        <v>23.85713520196608</v>
      </c>
    </row>
    <row r="241" spans="1:8" ht="12.75">
      <c r="A241" s="2">
        <f t="shared" si="29"/>
        <v>10</v>
      </c>
      <c r="B241" s="4">
        <f t="shared" si="25"/>
        <v>31.367258402110828</v>
      </c>
      <c r="C241" s="4">
        <f t="shared" si="26"/>
        <v>793.6755935273491</v>
      </c>
      <c r="D241" s="4">
        <f t="shared" si="27"/>
        <v>106.16251394444328</v>
      </c>
      <c r="E241" s="4">
        <f t="shared" si="22"/>
        <v>0.7077500929629551</v>
      </c>
      <c r="F241" s="4">
        <f t="shared" si="23"/>
        <v>687.5130795829058</v>
      </c>
      <c r="G241" s="4">
        <f t="shared" si="28"/>
        <v>7.269208304770905</v>
      </c>
      <c r="H241" s="4">
        <f t="shared" si="24"/>
        <v>24.09805009733992</v>
      </c>
    </row>
    <row r="242" spans="1:8" ht="12.75">
      <c r="A242" s="2">
        <f t="shared" si="29"/>
        <v>11</v>
      </c>
      <c r="B242" s="4">
        <f t="shared" si="25"/>
        <v>31.367258402110828</v>
      </c>
      <c r="C242" s="4">
        <f t="shared" si="26"/>
        <v>769.5775434300092</v>
      </c>
      <c r="D242" s="4">
        <f t="shared" si="27"/>
        <v>106.87026403740623</v>
      </c>
      <c r="E242" s="4">
        <f t="shared" si="22"/>
        <v>0.7124684269160415</v>
      </c>
      <c r="F242" s="4">
        <f t="shared" si="23"/>
        <v>662.7072793926029</v>
      </c>
      <c r="G242" s="4">
        <f t="shared" si="28"/>
        <v>7.025868636820962</v>
      </c>
      <c r="H242" s="4">
        <f t="shared" si="24"/>
        <v>24.341389765289865</v>
      </c>
    </row>
    <row r="243" spans="1:8" ht="12.75">
      <c r="A243" s="2">
        <f t="shared" si="29"/>
        <v>12</v>
      </c>
      <c r="B243" s="4">
        <f t="shared" si="25"/>
        <v>31.367258402110828</v>
      </c>
      <c r="C243" s="4">
        <f t="shared" si="26"/>
        <v>745.2361536647194</v>
      </c>
      <c r="D243" s="4">
        <f t="shared" si="27"/>
        <v>107.58273246432228</v>
      </c>
      <c r="E243" s="4">
        <f t="shared" si="22"/>
        <v>0.7172182164288152</v>
      </c>
      <c r="F243" s="4">
        <f t="shared" si="23"/>
        <v>637.6534212003971</v>
      </c>
      <c r="G243" s="4">
        <f t="shared" si="28"/>
        <v>6.780079844411678</v>
      </c>
      <c r="H243" s="4">
        <f t="shared" si="24"/>
        <v>24.58717855769915</v>
      </c>
    </row>
    <row r="244" spans="1:8" ht="12.75">
      <c r="A244" s="2">
        <f t="shared" si="29"/>
        <v>13</v>
      </c>
      <c r="B244" s="4">
        <f t="shared" si="25"/>
        <v>31.367258402110828</v>
      </c>
      <c r="C244" s="4">
        <f t="shared" si="26"/>
        <v>720.6489751070202</v>
      </c>
      <c r="D244" s="4">
        <f t="shared" si="27"/>
        <v>108.2999506807511</v>
      </c>
      <c r="E244" s="4">
        <f t="shared" si="22"/>
        <v>0.7219996712050073</v>
      </c>
      <c r="F244" s="4">
        <f t="shared" si="23"/>
        <v>612.3490244262691</v>
      </c>
      <c r="G244" s="4">
        <f t="shared" si="28"/>
        <v>6.531817331446591</v>
      </c>
      <c r="H244" s="4">
        <f t="shared" si="24"/>
        <v>24.83544107066424</v>
      </c>
    </row>
    <row r="245" spans="1:8" ht="12.75">
      <c r="A245" s="2">
        <f t="shared" si="29"/>
        <v>14</v>
      </c>
      <c r="B245" s="4">
        <f t="shared" si="25"/>
        <v>31.367258402110828</v>
      </c>
      <c r="C245" s="4">
        <f t="shared" si="26"/>
        <v>695.8135340363559</v>
      </c>
      <c r="D245" s="4">
        <f t="shared" si="27"/>
        <v>109.02195035195611</v>
      </c>
      <c r="E245" s="4">
        <f t="shared" si="22"/>
        <v>0.7268130023463741</v>
      </c>
      <c r="F245" s="4">
        <f t="shared" si="23"/>
        <v>586.7915836843998</v>
      </c>
      <c r="G245" s="4">
        <f t="shared" si="28"/>
        <v>6.281056255169265</v>
      </c>
      <c r="H245" s="4">
        <f t="shared" si="24"/>
        <v>25.086202146941563</v>
      </c>
    </row>
    <row r="246" spans="1:8" ht="12.75">
      <c r="A246" s="2">
        <f t="shared" si="29"/>
        <v>15</v>
      </c>
      <c r="B246" s="4">
        <f t="shared" si="25"/>
        <v>31.367258402110828</v>
      </c>
      <c r="C246" s="4">
        <f t="shared" si="26"/>
        <v>670.7273318894144</v>
      </c>
      <c r="D246" s="4">
        <f t="shared" si="27"/>
        <v>109.74876335430248</v>
      </c>
      <c r="E246" s="4">
        <f t="shared" si="22"/>
        <v>0.7316584223620165</v>
      </c>
      <c r="F246" s="4">
        <f t="shared" si="23"/>
        <v>560.9785685351119</v>
      </c>
      <c r="G246" s="4">
        <f t="shared" si="28"/>
        <v>6.027771523692027</v>
      </c>
      <c r="H246" s="4">
        <f t="shared" si="24"/>
        <v>25.3394868784188</v>
      </c>
    </row>
    <row r="247" spans="1:8" ht="12.75">
      <c r="A247" s="2">
        <f t="shared" si="29"/>
        <v>16</v>
      </c>
      <c r="B247" s="4">
        <f t="shared" si="25"/>
        <v>31.367258402110828</v>
      </c>
      <c r="C247" s="4">
        <f t="shared" si="26"/>
        <v>645.3878450109955</v>
      </c>
      <c r="D247" s="4">
        <f t="shared" si="27"/>
        <v>110.4804217766645</v>
      </c>
      <c r="E247" s="4">
        <f t="shared" si="22"/>
        <v>0.7365361451777633</v>
      </c>
      <c r="F247" s="4">
        <f t="shared" si="23"/>
        <v>534.9074232343311</v>
      </c>
      <c r="G247" s="4">
        <f t="shared" si="28"/>
        <v>5.771937793499966</v>
      </c>
      <c r="H247" s="4">
        <f t="shared" si="24"/>
        <v>25.595320608610862</v>
      </c>
    </row>
    <row r="248" spans="1:8" ht="12.75">
      <c r="A248" s="2">
        <f t="shared" si="29"/>
        <v>17</v>
      </c>
      <c r="B248" s="4">
        <f t="shared" si="25"/>
        <v>31.367258402110828</v>
      </c>
      <c r="C248" s="4">
        <f t="shared" si="26"/>
        <v>619.7925244023846</v>
      </c>
      <c r="D248" s="4">
        <f t="shared" si="27"/>
        <v>111.21695792184227</v>
      </c>
      <c r="E248" s="4">
        <f t="shared" si="22"/>
        <v>0.7414463861456152</v>
      </c>
      <c r="F248" s="4">
        <f t="shared" si="23"/>
        <v>508.57556648054236</v>
      </c>
      <c r="G248" s="4">
        <f t="shared" si="28"/>
        <v>5.51352946692993</v>
      </c>
      <c r="H248" s="4">
        <f t="shared" si="24"/>
        <v>25.853728935180897</v>
      </c>
    </row>
    <row r="249" spans="1:8" ht="12.75">
      <c r="A249" s="2">
        <f t="shared" si="29"/>
        <v>18</v>
      </c>
      <c r="B249" s="4">
        <f t="shared" si="25"/>
        <v>31.367258402110828</v>
      </c>
      <c r="C249" s="4">
        <f t="shared" si="26"/>
        <v>593.9387954672037</v>
      </c>
      <c r="D249" s="4">
        <f t="shared" si="27"/>
        <v>111.95840430798788</v>
      </c>
      <c r="E249" s="4">
        <f t="shared" si="22"/>
        <v>0.7463893620532525</v>
      </c>
      <c r="F249" s="4">
        <f t="shared" si="23"/>
        <v>481.98039115921586</v>
      </c>
      <c r="G249" s="4">
        <f t="shared" si="28"/>
        <v>5.252520689624303</v>
      </c>
      <c r="H249" s="4">
        <f t="shared" si="24"/>
        <v>26.114737712486523</v>
      </c>
    </row>
    <row r="250" spans="1:8" ht="12.75">
      <c r="A250" s="2">
        <f t="shared" si="29"/>
        <v>19</v>
      </c>
      <c r="B250" s="4">
        <f t="shared" si="25"/>
        <v>31.367258402110828</v>
      </c>
      <c r="C250" s="4">
        <f t="shared" si="26"/>
        <v>567.8240577547172</v>
      </c>
      <c r="D250" s="4">
        <f t="shared" si="27"/>
        <v>112.70479367004113</v>
      </c>
      <c r="E250" s="4">
        <f t="shared" si="22"/>
        <v>0.7513652911336076</v>
      </c>
      <c r="F250" s="4">
        <f t="shared" si="23"/>
        <v>455.11926408467605</v>
      </c>
      <c r="G250" s="4">
        <f t="shared" si="28"/>
        <v>4.988885347959259</v>
      </c>
      <c r="H250" s="4">
        <f t="shared" si="24"/>
        <v>26.378373054151567</v>
      </c>
    </row>
    <row r="251" spans="1:8" ht="12.75">
      <c r="A251" s="2">
        <f t="shared" si="29"/>
        <v>20</v>
      </c>
      <c r="B251" s="4">
        <f t="shared" si="25"/>
        <v>31.367258402110828</v>
      </c>
      <c r="C251" s="4">
        <f t="shared" si="26"/>
        <v>541.4456847005656</v>
      </c>
      <c r="D251" s="4">
        <f t="shared" si="27"/>
        <v>113.45615896117474</v>
      </c>
      <c r="E251" s="4">
        <f t="shared" si="22"/>
        <v>0.7563743930744983</v>
      </c>
      <c r="F251" s="4">
        <f t="shared" si="23"/>
        <v>427.98952573939084</v>
      </c>
      <c r="G251" s="4">
        <f t="shared" si="28"/>
        <v>4.722597066447298</v>
      </c>
      <c r="H251" s="4">
        <f t="shared" si="24"/>
        <v>26.64466133566353</v>
      </c>
    </row>
    <row r="252" spans="1:8" ht="12.75">
      <c r="A252" s="2">
        <f t="shared" si="29"/>
        <v>21</v>
      </c>
      <c r="B252" s="4">
        <f t="shared" si="25"/>
        <v>31.367258402110828</v>
      </c>
      <c r="C252" s="4">
        <f t="shared" si="26"/>
        <v>514.8010233649021</v>
      </c>
      <c r="D252" s="4">
        <f t="shared" si="27"/>
        <v>114.21253335424923</v>
      </c>
      <c r="E252" s="4">
        <f t="shared" si="22"/>
        <v>0.7614168890283283</v>
      </c>
      <c r="F252" s="4">
        <f t="shared" si="23"/>
        <v>400.5884900106529</v>
      </c>
      <c r="G252" s="4">
        <f t="shared" si="28"/>
        <v>4.4536292051137485</v>
      </c>
      <c r="H252" s="4">
        <f t="shared" si="24"/>
        <v>26.91362919699708</v>
      </c>
    </row>
    <row r="253" spans="1:8" ht="12.75">
      <c r="A253" s="2">
        <f t="shared" si="29"/>
        <v>22</v>
      </c>
      <c r="B253" s="4">
        <f t="shared" si="25"/>
        <v>31.367258402110828</v>
      </c>
      <c r="C253" s="4">
        <f t="shared" si="26"/>
        <v>487.88739416790503</v>
      </c>
      <c r="D253" s="4">
        <f t="shared" si="27"/>
        <v>114.97395024327756</v>
      </c>
      <c r="E253" s="4">
        <f t="shared" si="22"/>
        <v>0.7664930016218504</v>
      </c>
      <c r="F253" s="4">
        <f t="shared" si="23"/>
        <v>372.9134439246275</v>
      </c>
      <c r="G253" s="4">
        <f t="shared" si="28"/>
        <v>4.181954856847017</v>
      </c>
      <c r="H253" s="4">
        <f t="shared" si="24"/>
        <v>27.18530354526381</v>
      </c>
    </row>
    <row r="254" spans="1:8" ht="12.75">
      <c r="A254" s="2">
        <f t="shared" si="29"/>
        <v>23</v>
      </c>
      <c r="B254" s="4">
        <f t="shared" si="25"/>
        <v>31.367258402110828</v>
      </c>
      <c r="C254" s="4">
        <f t="shared" si="26"/>
        <v>460.7020906226412</v>
      </c>
      <c r="D254" s="4">
        <f t="shared" si="27"/>
        <v>115.74044324489941</v>
      </c>
      <c r="E254" s="4">
        <f t="shared" si="22"/>
        <v>0.7716029549659961</v>
      </c>
      <c r="F254" s="4">
        <f t="shared" si="23"/>
        <v>344.96164737774177</v>
      </c>
      <c r="G254" s="4">
        <f t="shared" si="28"/>
        <v>3.9075468447223054</v>
      </c>
      <c r="H254" s="4">
        <f t="shared" si="24"/>
        <v>27.459711557388523</v>
      </c>
    </row>
    <row r="255" spans="1:8" ht="12.75">
      <c r="A255" s="2">
        <f t="shared" si="29"/>
        <v>24</v>
      </c>
      <c r="B255" s="4">
        <f t="shared" si="25"/>
        <v>31.367258402110828</v>
      </c>
      <c r="C255" s="4">
        <f t="shared" si="26"/>
        <v>433.2423790652527</v>
      </c>
      <c r="D255" s="4">
        <f t="shared" si="27"/>
        <v>116.51204619986541</v>
      </c>
      <c r="E255" s="4">
        <f t="shared" si="22"/>
        <v>0.7767469746657695</v>
      </c>
      <c r="F255" s="4">
        <f t="shared" si="23"/>
        <v>316.73033286538725</v>
      </c>
      <c r="G255" s="4">
        <f t="shared" si="28"/>
        <v>3.6303777192985334</v>
      </c>
      <c r="H255" s="4">
        <f t="shared" si="24"/>
        <v>27.736880682812295</v>
      </c>
    </row>
    <row r="256" spans="1:8" ht="12.75">
      <c r="A256" s="2">
        <f t="shared" si="29"/>
        <v>25</v>
      </c>
      <c r="B256" s="4">
        <f t="shared" si="25"/>
        <v>31.367258402110828</v>
      </c>
      <c r="C256" s="4">
        <f t="shared" si="26"/>
        <v>405.5054983824404</v>
      </c>
      <c r="D256" s="4">
        <f t="shared" si="27"/>
        <v>117.28879317453118</v>
      </c>
      <c r="E256" s="4">
        <f t="shared" si="22"/>
        <v>0.7819252878302079</v>
      </c>
      <c r="F256" s="4">
        <f t="shared" si="23"/>
        <v>288.21670520790923</v>
      </c>
      <c r="G256" s="4">
        <f t="shared" si="28"/>
        <v>3.3504197558881916</v>
      </c>
      <c r="H256" s="4">
        <f t="shared" si="24"/>
        <v>28.016838646222638</v>
      </c>
    </row>
    <row r="257" spans="1:8" ht="12.75">
      <c r="A257" s="2">
        <f t="shared" si="29"/>
        <v>26</v>
      </c>
      <c r="B257" s="4">
        <f t="shared" si="25"/>
        <v>31.367258402110828</v>
      </c>
      <c r="C257" s="4">
        <f t="shared" si="26"/>
        <v>377.48865973621776</v>
      </c>
      <c r="D257" s="4">
        <f t="shared" si="27"/>
        <v>118.07071846236138</v>
      </c>
      <c r="E257" s="4">
        <f t="shared" si="22"/>
        <v>0.7871381230824093</v>
      </c>
      <c r="F257" s="4">
        <f t="shared" si="23"/>
        <v>259.4179412738564</v>
      </c>
      <c r="G257" s="4">
        <f t="shared" si="28"/>
        <v>3.067644951799865</v>
      </c>
      <c r="H257" s="4">
        <f t="shared" si="24"/>
        <v>28.299613450310964</v>
      </c>
    </row>
    <row r="258" spans="1:8" ht="12.75">
      <c r="A258" s="2">
        <f t="shared" si="29"/>
        <v>27</v>
      </c>
      <c r="B258" s="4">
        <f t="shared" si="25"/>
        <v>31.367258402110828</v>
      </c>
      <c r="C258" s="4">
        <f t="shared" si="26"/>
        <v>349.1890462859068</v>
      </c>
      <c r="D258" s="4">
        <f t="shared" si="27"/>
        <v>118.8578565854438</v>
      </c>
      <c r="E258" s="4">
        <f t="shared" si="22"/>
        <v>0.7923857105696254</v>
      </c>
      <c r="F258" s="4">
        <f t="shared" si="23"/>
        <v>230.33118970046297</v>
      </c>
      <c r="G258" s="4">
        <f t="shared" si="28"/>
        <v>2.782025023553147</v>
      </c>
      <c r="H258" s="4">
        <f t="shared" si="24"/>
        <v>28.58523337855768</v>
      </c>
    </row>
    <row r="259" spans="1:8" ht="12.75">
      <c r="A259" s="2">
        <f t="shared" si="29"/>
        <v>28</v>
      </c>
      <c r="B259" s="4">
        <f t="shared" si="25"/>
        <v>31.367258402110828</v>
      </c>
      <c r="C259" s="4">
        <f t="shared" si="26"/>
        <v>320.6038129073491</v>
      </c>
      <c r="D259" s="4">
        <f t="shared" si="27"/>
        <v>119.65024229601342</v>
      </c>
      <c r="E259" s="4">
        <f t="shared" si="22"/>
        <v>0.7976682819734228</v>
      </c>
      <c r="F259" s="4">
        <f t="shared" si="23"/>
        <v>200.9535706113357</v>
      </c>
      <c r="G259" s="4">
        <f t="shared" si="28"/>
        <v>2.4935314040656715</v>
      </c>
      <c r="H259" s="4">
        <f t="shared" si="24"/>
        <v>28.873726998045157</v>
      </c>
    </row>
    <row r="260" spans="1:8" ht="12.75">
      <c r="A260" s="2">
        <f t="shared" si="29"/>
        <v>29</v>
      </c>
      <c r="B260" s="4">
        <f t="shared" si="25"/>
        <v>31.367258402110828</v>
      </c>
      <c r="C260" s="4">
        <f t="shared" si="26"/>
        <v>291.73008590930397</v>
      </c>
      <c r="D260" s="4">
        <f t="shared" si="27"/>
        <v>120.44791057798685</v>
      </c>
      <c r="E260" s="4">
        <f t="shared" si="22"/>
        <v>0.8029860705199123</v>
      </c>
      <c r="F260" s="4">
        <f t="shared" si="23"/>
        <v>171.28217533131712</v>
      </c>
      <c r="G260" s="4">
        <f t="shared" si="28"/>
        <v>2.202135239811975</v>
      </c>
      <c r="H260" s="4">
        <f t="shared" si="24"/>
        <v>29.165123162298855</v>
      </c>
    </row>
    <row r="261" spans="1:8" ht="12.75">
      <c r="A261" s="2">
        <f t="shared" si="29"/>
        <v>30</v>
      </c>
      <c r="B261" s="4">
        <f t="shared" si="25"/>
        <v>31.367258402110828</v>
      </c>
      <c r="C261" s="4">
        <f t="shared" si="26"/>
        <v>262.5649627470051</v>
      </c>
      <c r="D261" s="4">
        <f t="shared" si="27"/>
        <v>121.25089664850675</v>
      </c>
      <c r="E261" s="4">
        <f t="shared" si="22"/>
        <v>0.808339310990045</v>
      </c>
      <c r="F261" s="4">
        <f t="shared" si="23"/>
        <v>141.31406609849836</v>
      </c>
      <c r="G261" s="4">
        <f t="shared" si="28"/>
        <v>1.9078073879539204</v>
      </c>
      <c r="H261" s="4">
        <f t="shared" si="24"/>
        <v>29.459451014156908</v>
      </c>
    </row>
    <row r="262" spans="1:8" ht="12.75">
      <c r="A262" s="2">
        <f t="shared" si="29"/>
        <v>31</v>
      </c>
      <c r="B262" s="4">
        <f t="shared" si="25"/>
        <v>31.367258402110828</v>
      </c>
      <c r="C262" s="4">
        <f t="shared" si="26"/>
        <v>233.10551173284819</v>
      </c>
      <c r="D262" s="4">
        <f t="shared" si="27"/>
        <v>122.0592359594968</v>
      </c>
      <c r="E262" s="4">
        <f t="shared" si="22"/>
        <v>0.8137282397299788</v>
      </c>
      <c r="F262" s="4">
        <f t="shared" si="23"/>
        <v>111.04627577335138</v>
      </c>
      <c r="G262" s="4">
        <f t="shared" si="28"/>
        <v>1.6105184134423842</v>
      </c>
      <c r="H262" s="4">
        <f t="shared" si="24"/>
        <v>29.756739988668443</v>
      </c>
    </row>
    <row r="263" spans="1:8" ht="12.75">
      <c r="A263" s="2">
        <f t="shared" si="29"/>
        <v>32</v>
      </c>
      <c r="B263" s="4">
        <f t="shared" si="25"/>
        <v>31.367258402110828</v>
      </c>
      <c r="C263" s="4">
        <f t="shared" si="26"/>
        <v>203.34877174417974</v>
      </c>
      <c r="D263" s="4">
        <f t="shared" si="27"/>
        <v>122.87296419922679</v>
      </c>
      <c r="E263" s="4">
        <f t="shared" si="22"/>
        <v>0.819153094661512</v>
      </c>
      <c r="F263" s="4">
        <f t="shared" si="23"/>
        <v>80.47580754495296</v>
      </c>
      <c r="G263" s="4">
        <f t="shared" si="28"/>
        <v>1.3102385860899333</v>
      </c>
      <c r="H263" s="4">
        <f t="shared" si="24"/>
        <v>30.057019816020894</v>
      </c>
    </row>
    <row r="264" spans="1:8" ht="12.75">
      <c r="A264" s="2">
        <f t="shared" si="29"/>
        <v>33</v>
      </c>
      <c r="B264" s="4">
        <f t="shared" si="25"/>
        <v>31.367258402110828</v>
      </c>
      <c r="C264" s="4">
        <f t="shared" si="26"/>
        <v>173.29175192815885</v>
      </c>
      <c r="D264" s="4">
        <f t="shared" si="27"/>
        <v>123.6921172938883</v>
      </c>
      <c r="E264" s="4">
        <f t="shared" si="22"/>
        <v>0.8246141152925888</v>
      </c>
      <c r="F264" s="4">
        <f t="shared" si="23"/>
        <v>49.599634634270544</v>
      </c>
      <c r="G264" s="4">
        <f t="shared" si="28"/>
        <v>1.006937877614186</v>
      </c>
      <c r="H264" s="4">
        <f t="shared" si="24"/>
        <v>30.360320524496643</v>
      </c>
    </row>
    <row r="265" spans="1:8" ht="12.75">
      <c r="A265" s="2">
        <f t="shared" si="29"/>
        <v>34</v>
      </c>
      <c r="B265" s="4">
        <f t="shared" si="25"/>
        <v>31.367258402110828</v>
      </c>
      <c r="C265" s="4">
        <f t="shared" si="26"/>
        <v>142.9314314036622</v>
      </c>
      <c r="D265" s="4">
        <f t="shared" si="27"/>
        <v>124.51673140918089</v>
      </c>
      <c r="E265" s="4">
        <f t="shared" si="22"/>
        <v>0.8301115427278726</v>
      </c>
      <c r="F265" s="4">
        <f t="shared" si="23"/>
        <v>18.41469999448131</v>
      </c>
      <c r="G265" s="4">
        <f t="shared" si="28"/>
        <v>0.7005859586515775</v>
      </c>
      <c r="H265" s="4">
        <f t="shared" si="24"/>
        <v>30.66667244345925</v>
      </c>
    </row>
    <row r="266" spans="1:8" ht="12.75">
      <c r="A266" s="2">
        <f t="shared" si="29"/>
        <v>35</v>
      </c>
      <c r="B266" s="4">
        <f t="shared" si="25"/>
        <v>31.367258402110828</v>
      </c>
      <c r="C266" s="4">
        <f t="shared" si="26"/>
        <v>112.26475896020295</v>
      </c>
      <c r="D266" s="4">
        <f t="shared" si="27"/>
        <v>125.34684295190877</v>
      </c>
      <c r="E266" s="4">
        <f t="shared" si="22"/>
        <v>0.8356456196793918</v>
      </c>
      <c r="F266" s="4">
        <f t="shared" si="23"/>
        <v>-13.082083991705815</v>
      </c>
      <c r="G266" s="4">
        <f t="shared" si="28"/>
        <v>0.3911521957412254</v>
      </c>
      <c r="H266" s="4">
        <f t="shared" si="24"/>
        <v>30.976106206369604</v>
      </c>
    </row>
    <row r="267" spans="1:8" ht="12.75">
      <c r="A267" s="2">
        <f t="shared" si="29"/>
        <v>36</v>
      </c>
      <c r="B267" s="4">
        <f t="shared" si="25"/>
        <v>31.367258402110828</v>
      </c>
      <c r="C267" s="4">
        <f t="shared" si="26"/>
        <v>81.28865275383335</v>
      </c>
      <c r="D267" s="4">
        <f t="shared" si="27"/>
        <v>126.18248857158817</v>
      </c>
      <c r="E267" s="4">
        <f t="shared" si="22"/>
        <v>0.8412165904772544</v>
      </c>
      <c r="F267" s="4">
        <f t="shared" si="23"/>
        <v>-44.89383581775482</v>
      </c>
      <c r="G267" s="4">
        <f t="shared" si="28"/>
        <v>0.07860564827859795</v>
      </c>
      <c r="H267" s="4">
        <f t="shared" si="24"/>
        <v>31.28865275383223</v>
      </c>
    </row>
    <row r="268" spans="2:8" ht="12.75">
      <c r="B268" s="4"/>
      <c r="G268" s="4"/>
      <c r="H268" s="4"/>
    </row>
    <row r="269" ht="12.75">
      <c r="H269" s="6" t="s">
        <v>3</v>
      </c>
    </row>
    <row r="270" spans="7:8" ht="12.75">
      <c r="G270" s="2" t="s">
        <v>30</v>
      </c>
      <c r="H270" s="2">
        <f>SUM(H232:H267)</f>
        <v>949.9999999999987</v>
      </c>
    </row>
    <row r="272" spans="1:6" ht="12.75">
      <c r="A272" s="1" t="s">
        <v>34</v>
      </c>
      <c r="C272" s="6"/>
      <c r="F272" s="6"/>
    </row>
    <row r="273" ht="12.75">
      <c r="A273" s="1" t="s">
        <v>56</v>
      </c>
    </row>
    <row r="275" ht="12.75">
      <c r="F275" s="6"/>
    </row>
    <row r="297" ht="12.75">
      <c r="E297" s="6"/>
    </row>
    <row r="535" ht="12.75">
      <c r="A535" s="2" t="s">
        <v>8</v>
      </c>
    </row>
    <row r="536" spans="1:4" ht="12.75">
      <c r="A536" s="6" t="s">
        <v>3</v>
      </c>
      <c r="B536" s="6" t="s">
        <v>3</v>
      </c>
      <c r="C536" s="6" t="s">
        <v>3</v>
      </c>
      <c r="D536" s="6" t="s">
        <v>3</v>
      </c>
    </row>
    <row r="537" spans="1:6" ht="12.75">
      <c r="A537" s="2" t="s">
        <v>1</v>
      </c>
      <c r="F537" s="8">
        <v>1000</v>
      </c>
    </row>
    <row r="538" spans="1:6" ht="12.75">
      <c r="A538" s="2" t="s">
        <v>9</v>
      </c>
      <c r="F538" s="3">
        <v>0.01</v>
      </c>
    </row>
    <row r="539" spans="1:6" ht="12.75">
      <c r="A539" s="2" t="s">
        <v>5</v>
      </c>
      <c r="F539" s="9">
        <v>0</v>
      </c>
    </row>
    <row r="540" spans="1:6" ht="12.75">
      <c r="A540" s="2" t="s">
        <v>10</v>
      </c>
      <c r="F540" s="4">
        <v>38</v>
      </c>
    </row>
    <row r="541" spans="1:6" ht="12.75">
      <c r="A541" s="2" t="s">
        <v>11</v>
      </c>
      <c r="F541" s="10">
        <v>3</v>
      </c>
    </row>
    <row r="542" spans="1:6" ht="12.75">
      <c r="A542" s="2" t="s">
        <v>12</v>
      </c>
      <c r="F542" s="2">
        <v>12</v>
      </c>
    </row>
    <row r="543" spans="1:6" ht="12.75">
      <c r="A543" s="2" t="s">
        <v>13</v>
      </c>
      <c r="F543" s="3">
        <v>0.11</v>
      </c>
    </row>
    <row r="544" ht="12.75">
      <c r="A544" s="2" t="s">
        <v>14</v>
      </c>
    </row>
    <row r="545" spans="1:6" ht="12.75">
      <c r="A545" s="2" t="s">
        <v>15</v>
      </c>
      <c r="F545" s="3">
        <f>N615*F542</f>
        <v>0.23834932242486598</v>
      </c>
    </row>
    <row r="546" spans="1:7" ht="12.75">
      <c r="A546" s="2" t="s">
        <v>16</v>
      </c>
      <c r="F546" s="3">
        <f>M615*F542</f>
        <v>0.23038013489413184</v>
      </c>
      <c r="G546" s="11"/>
    </row>
    <row r="549" ht="12.75">
      <c r="C549" s="2" t="s">
        <v>17</v>
      </c>
    </row>
    <row r="551" spans="1:22" ht="12.75">
      <c r="A551" s="2" t="str">
        <f>IF(F542=12,"MONTH",IF(F542=2,"HALF YEAR",IF(F542=4,"QUARTER","ERR")))</f>
        <v>MONTH</v>
      </c>
      <c r="B551" s="2" t="s">
        <v>4</v>
      </c>
      <c r="C551" s="2" t="s">
        <v>18</v>
      </c>
      <c r="D551" s="2" t="s">
        <v>2</v>
      </c>
      <c r="E551" s="2" t="s">
        <v>19</v>
      </c>
      <c r="F551" s="2" t="s">
        <v>0</v>
      </c>
      <c r="G551" s="2" t="s">
        <v>20</v>
      </c>
      <c r="H551" s="2" t="s">
        <v>21</v>
      </c>
      <c r="M551" s="2" t="s">
        <v>22</v>
      </c>
      <c r="N551" s="2" t="s">
        <v>22</v>
      </c>
      <c r="T551" s="3"/>
      <c r="U551" s="3"/>
      <c r="V551" s="3"/>
    </row>
    <row r="552" spans="3:14" ht="12.75">
      <c r="C552" s="2" t="s">
        <v>6</v>
      </c>
      <c r="E552" s="2" t="s">
        <v>23</v>
      </c>
      <c r="G552" s="2" t="s">
        <v>7</v>
      </c>
      <c r="H552" s="2" t="s">
        <v>0</v>
      </c>
      <c r="M552" s="2" t="s">
        <v>24</v>
      </c>
      <c r="N552" s="2" t="s">
        <v>25</v>
      </c>
    </row>
    <row r="554" spans="1:14" ht="12.75">
      <c r="A554" s="2">
        <v>1</v>
      </c>
      <c r="B554" s="2">
        <f>-F$537</f>
        <v>-1000</v>
      </c>
      <c r="C554" s="2">
        <f>F$537*F$539</f>
        <v>0</v>
      </c>
      <c r="D554" s="2">
        <f aca="true" t="shared" si="30" ref="D554:D585">IF(A554&lt;=F$541*F$542,+(F$540*12/F$542/1000*F$537),0)</f>
        <v>38</v>
      </c>
      <c r="E554" s="2">
        <f aca="true" t="shared" si="31" ref="E554:E585">(-B554-(C554+D554))*M$615</f>
        <v>18.46880748067957</v>
      </c>
      <c r="F554" s="2">
        <f aca="true" t="shared" si="32" ref="F554:F585">D554-E554</f>
        <v>19.53119251932043</v>
      </c>
      <c r="G554" s="2">
        <f aca="true" t="shared" si="33" ref="G554:G585">-B554-F554-C554</f>
        <v>980.4688074806795</v>
      </c>
      <c r="M554" s="2">
        <f>B554+D554+C554</f>
        <v>-962</v>
      </c>
      <c r="N554" s="2">
        <f>M554+(F537*F538)</f>
        <v>-952</v>
      </c>
    </row>
    <row r="555" spans="1:14" ht="12.75">
      <c r="A555" s="2">
        <v>2</v>
      </c>
      <c r="B555" s="2">
        <f aca="true" t="shared" si="34" ref="B555:B586">-G554</f>
        <v>-980.4688074806795</v>
      </c>
      <c r="C555" s="2">
        <f aca="true" t="shared" si="35" ref="C555:C586">IF(A555=F$541*F$542,-F$537*F$539,0)</f>
        <v>0</v>
      </c>
      <c r="D555" s="2">
        <f t="shared" si="30"/>
        <v>38</v>
      </c>
      <c r="E555" s="2">
        <f t="shared" si="31"/>
        <v>18.093840916742543</v>
      </c>
      <c r="F555" s="2">
        <f t="shared" si="32"/>
        <v>19.906159083257457</v>
      </c>
      <c r="G555" s="2">
        <f t="shared" si="33"/>
        <v>960.5626483974221</v>
      </c>
      <c r="M555" s="2">
        <f aca="true" t="shared" si="36" ref="M555:M586">D555+C555</f>
        <v>38</v>
      </c>
      <c r="N555" s="2">
        <f aca="true" t="shared" si="37" ref="N555:N586">M555</f>
        <v>38</v>
      </c>
    </row>
    <row r="556" spans="1:14" ht="12.75">
      <c r="A556" s="2">
        <v>3</v>
      </c>
      <c r="B556" s="2">
        <f t="shared" si="34"/>
        <v>-960.5626483974221</v>
      </c>
      <c r="C556" s="2">
        <f t="shared" si="35"/>
        <v>0</v>
      </c>
      <c r="D556" s="2">
        <f t="shared" si="30"/>
        <v>38</v>
      </c>
      <c r="E556" s="2">
        <f t="shared" si="31"/>
        <v>17.711675615507136</v>
      </c>
      <c r="F556" s="2">
        <f t="shared" si="32"/>
        <v>20.288324384492864</v>
      </c>
      <c r="G556" s="2">
        <f t="shared" si="33"/>
        <v>940.2743240129292</v>
      </c>
      <c r="M556" s="2">
        <f t="shared" si="36"/>
        <v>38</v>
      </c>
      <c r="N556" s="2">
        <f t="shared" si="37"/>
        <v>38</v>
      </c>
    </row>
    <row r="557" spans="1:14" ht="12.75">
      <c r="A557" s="2">
        <v>4</v>
      </c>
      <c r="B557" s="2">
        <f t="shared" si="34"/>
        <v>-940.2743240129292</v>
      </c>
      <c r="C557" s="2">
        <f t="shared" si="35"/>
        <v>0</v>
      </c>
      <c r="D557" s="2">
        <f t="shared" si="30"/>
        <v>38</v>
      </c>
      <c r="E557" s="2">
        <f t="shared" si="31"/>
        <v>17.322173373134188</v>
      </c>
      <c r="F557" s="2">
        <f t="shared" si="32"/>
        <v>20.677826626865812</v>
      </c>
      <c r="G557" s="2">
        <f t="shared" si="33"/>
        <v>919.5964973860634</v>
      </c>
      <c r="M557" s="2">
        <f t="shared" si="36"/>
        <v>38</v>
      </c>
      <c r="N557" s="2">
        <f t="shared" si="37"/>
        <v>38</v>
      </c>
    </row>
    <row r="558" spans="1:14" ht="12.75">
      <c r="A558" s="2">
        <v>5</v>
      </c>
      <c r="B558" s="2">
        <f t="shared" si="34"/>
        <v>-919.5964973860634</v>
      </c>
      <c r="C558" s="2">
        <f t="shared" si="35"/>
        <v>0</v>
      </c>
      <c r="D558" s="2">
        <f t="shared" si="30"/>
        <v>38</v>
      </c>
      <c r="E558" s="2">
        <f t="shared" si="31"/>
        <v>16.92519333249962</v>
      </c>
      <c r="F558" s="2">
        <f t="shared" si="32"/>
        <v>21.07480666750038</v>
      </c>
      <c r="G558" s="2">
        <f t="shared" si="33"/>
        <v>898.521690718563</v>
      </c>
      <c r="M558" s="2">
        <f t="shared" si="36"/>
        <v>38</v>
      </c>
      <c r="N558" s="2">
        <f t="shared" si="37"/>
        <v>38</v>
      </c>
    </row>
    <row r="559" spans="1:14" ht="12.75">
      <c r="A559" s="2">
        <v>6</v>
      </c>
      <c r="B559" s="2">
        <f t="shared" si="34"/>
        <v>-898.521690718563</v>
      </c>
      <c r="C559" s="2">
        <f t="shared" si="35"/>
        <v>0</v>
      </c>
      <c r="D559" s="2">
        <f t="shared" si="30"/>
        <v>38</v>
      </c>
      <c r="E559" s="2">
        <f t="shared" si="31"/>
        <v>16.520591932255744</v>
      </c>
      <c r="F559" s="2">
        <f t="shared" si="32"/>
        <v>21.479408067744256</v>
      </c>
      <c r="G559" s="2">
        <f t="shared" si="33"/>
        <v>877.0422826508188</v>
      </c>
      <c r="M559" s="2">
        <f t="shared" si="36"/>
        <v>38</v>
      </c>
      <c r="N559" s="2">
        <f t="shared" si="37"/>
        <v>38</v>
      </c>
    </row>
    <row r="560" spans="1:14" ht="12.75">
      <c r="A560" s="2">
        <v>7</v>
      </c>
      <c r="B560" s="2">
        <f t="shared" si="34"/>
        <v>-877.0422826508188</v>
      </c>
      <c r="C560" s="2">
        <f t="shared" si="35"/>
        <v>0</v>
      </c>
      <c r="D560" s="2">
        <f t="shared" si="30"/>
        <v>38</v>
      </c>
      <c r="E560" s="2">
        <f t="shared" si="31"/>
        <v>16.10822285491466</v>
      </c>
      <c r="F560" s="2">
        <f t="shared" si="32"/>
        <v>21.89177714508534</v>
      </c>
      <c r="G560" s="2">
        <f t="shared" si="33"/>
        <v>855.1505055057335</v>
      </c>
      <c r="M560" s="2">
        <f t="shared" si="36"/>
        <v>38</v>
      </c>
      <c r="N560" s="2">
        <f t="shared" si="37"/>
        <v>38</v>
      </c>
    </row>
    <row r="561" spans="1:14" ht="12.75">
      <c r="A561" s="2">
        <v>8</v>
      </c>
      <c r="B561" s="2">
        <f t="shared" si="34"/>
        <v>-855.1505055057335</v>
      </c>
      <c r="C561" s="2">
        <f t="shared" si="35"/>
        <v>0</v>
      </c>
      <c r="D561" s="2">
        <f t="shared" si="30"/>
        <v>38</v>
      </c>
      <c r="E561" s="2">
        <f t="shared" si="31"/>
        <v>15.687936973934908</v>
      </c>
      <c r="F561" s="2">
        <f t="shared" si="32"/>
        <v>22.31206302606509</v>
      </c>
      <c r="G561" s="2">
        <f t="shared" si="33"/>
        <v>832.8384424796684</v>
      </c>
      <c r="M561" s="2">
        <f t="shared" si="36"/>
        <v>38</v>
      </c>
      <c r="N561" s="2">
        <f t="shared" si="37"/>
        <v>38</v>
      </c>
    </row>
    <row r="562" spans="1:14" ht="12.75">
      <c r="A562" s="2">
        <v>9</v>
      </c>
      <c r="B562" s="2">
        <f t="shared" si="34"/>
        <v>-832.8384424796684</v>
      </c>
      <c r="C562" s="2">
        <f t="shared" si="35"/>
        <v>0</v>
      </c>
      <c r="D562" s="2">
        <f t="shared" si="30"/>
        <v>38</v>
      </c>
      <c r="E562" s="2">
        <f t="shared" si="31"/>
        <v>15.259582299792305</v>
      </c>
      <c r="F562" s="2">
        <f t="shared" si="32"/>
        <v>22.740417700207693</v>
      </c>
      <c r="G562" s="2">
        <f t="shared" si="33"/>
        <v>810.0980247794607</v>
      </c>
      <c r="M562" s="2">
        <f t="shared" si="36"/>
        <v>38</v>
      </c>
      <c r="N562" s="2">
        <f t="shared" si="37"/>
        <v>38</v>
      </c>
    </row>
    <row r="563" spans="1:14" ht="12.75">
      <c r="A563" s="2">
        <v>10</v>
      </c>
      <c r="B563" s="2">
        <f t="shared" si="34"/>
        <v>-810.0980247794607</v>
      </c>
      <c r="C563" s="2">
        <f t="shared" si="35"/>
        <v>0</v>
      </c>
      <c r="D563" s="2">
        <f t="shared" si="30"/>
        <v>38</v>
      </c>
      <c r="E563" s="2">
        <f t="shared" si="31"/>
        <v>14.82300392501541</v>
      </c>
      <c r="F563" s="2">
        <f t="shared" si="32"/>
        <v>23.17699607498459</v>
      </c>
      <c r="G563" s="2">
        <f t="shared" si="33"/>
        <v>786.9210287044762</v>
      </c>
      <c r="M563" s="2">
        <f t="shared" si="36"/>
        <v>38</v>
      </c>
      <c r="N563" s="2">
        <f t="shared" si="37"/>
        <v>38</v>
      </c>
    </row>
    <row r="564" spans="1:14" ht="12.75">
      <c r="A564" s="2">
        <v>11</v>
      </c>
      <c r="B564" s="2">
        <f t="shared" si="34"/>
        <v>-786.9210287044762</v>
      </c>
      <c r="C564" s="2">
        <f t="shared" si="35"/>
        <v>0</v>
      </c>
      <c r="D564" s="2">
        <f t="shared" si="30"/>
        <v>38</v>
      </c>
      <c r="E564" s="2">
        <f t="shared" si="31"/>
        <v>14.378043968165766</v>
      </c>
      <c r="F564" s="2">
        <f t="shared" si="32"/>
        <v>23.621956031834234</v>
      </c>
      <c r="G564" s="2">
        <f t="shared" si="33"/>
        <v>763.299072672642</v>
      </c>
      <c r="M564" s="2">
        <f t="shared" si="36"/>
        <v>38</v>
      </c>
      <c r="N564" s="2">
        <f t="shared" si="37"/>
        <v>38</v>
      </c>
    </row>
    <row r="565" spans="1:14" ht="12.75">
      <c r="A565" s="2">
        <v>12</v>
      </c>
      <c r="B565" s="2">
        <f t="shared" si="34"/>
        <v>-763.299072672642</v>
      </c>
      <c r="C565" s="2">
        <f t="shared" si="35"/>
        <v>0</v>
      </c>
      <c r="D565" s="2">
        <f t="shared" si="30"/>
        <v>38</v>
      </c>
      <c r="E565" s="2">
        <f t="shared" si="31"/>
        <v>13.924541516742666</v>
      </c>
      <c r="F565" s="2">
        <f t="shared" si="32"/>
        <v>24.075458483257336</v>
      </c>
      <c r="G565" s="2">
        <f t="shared" si="33"/>
        <v>739.2236141893846</v>
      </c>
      <c r="M565" s="2">
        <f t="shared" si="36"/>
        <v>38</v>
      </c>
      <c r="N565" s="2">
        <f t="shared" si="37"/>
        <v>38</v>
      </c>
    </row>
    <row r="566" spans="1:14" ht="12.75">
      <c r="A566" s="2">
        <v>13</v>
      </c>
      <c r="B566" s="2">
        <f t="shared" si="34"/>
        <v>-739.2236141893846</v>
      </c>
      <c r="C566" s="2">
        <f t="shared" si="35"/>
        <v>0</v>
      </c>
      <c r="D566" s="2">
        <f t="shared" si="30"/>
        <v>38</v>
      </c>
      <c r="E566" s="2">
        <f t="shared" si="31"/>
        <v>13.462332568991759</v>
      </c>
      <c r="F566" s="2">
        <f t="shared" si="32"/>
        <v>24.53766743100824</v>
      </c>
      <c r="G566" s="2">
        <f t="shared" si="33"/>
        <v>714.6859467583764</v>
      </c>
      <c r="M566" s="2">
        <f t="shared" si="36"/>
        <v>38</v>
      </c>
      <c r="N566" s="2">
        <f t="shared" si="37"/>
        <v>38</v>
      </c>
    </row>
    <row r="567" spans="1:14" ht="12.75">
      <c r="A567" s="2">
        <v>14</v>
      </c>
      <c r="B567" s="2">
        <f t="shared" si="34"/>
        <v>-714.6859467583764</v>
      </c>
      <c r="C567" s="2">
        <f t="shared" si="35"/>
        <v>0</v>
      </c>
      <c r="D567" s="2">
        <f t="shared" si="30"/>
        <v>38</v>
      </c>
      <c r="E567" s="2">
        <f t="shared" si="31"/>
        <v>12.991249974596506</v>
      </c>
      <c r="F567" s="2">
        <f t="shared" si="32"/>
        <v>25.008750025403494</v>
      </c>
      <c r="G567" s="2">
        <f t="shared" si="33"/>
        <v>689.6771967329729</v>
      </c>
      <c r="M567" s="2">
        <f t="shared" si="36"/>
        <v>38</v>
      </c>
      <c r="N567" s="2">
        <f t="shared" si="37"/>
        <v>38</v>
      </c>
    </row>
    <row r="568" spans="1:14" ht="12.75">
      <c r="A568" s="2">
        <v>15</v>
      </c>
      <c r="B568" s="2">
        <f t="shared" si="34"/>
        <v>-689.6771967329729</v>
      </c>
      <c r="C568" s="2">
        <f t="shared" si="35"/>
        <v>0</v>
      </c>
      <c r="D568" s="2">
        <f t="shared" si="30"/>
        <v>38</v>
      </c>
      <c r="E568" s="2">
        <f t="shared" si="31"/>
        <v>12.511123374231</v>
      </c>
      <c r="F568" s="2">
        <f t="shared" si="32"/>
        <v>25.488876625769002</v>
      </c>
      <c r="G568" s="2">
        <f t="shared" si="33"/>
        <v>664.1883201072039</v>
      </c>
      <c r="M568" s="2">
        <f t="shared" si="36"/>
        <v>38</v>
      </c>
      <c r="N568" s="2">
        <f t="shared" si="37"/>
        <v>38</v>
      </c>
    </row>
    <row r="569" spans="1:14" ht="12.75">
      <c r="A569" s="2">
        <v>16</v>
      </c>
      <c r="B569" s="2">
        <f t="shared" si="34"/>
        <v>-664.1883201072039</v>
      </c>
      <c r="C569" s="2">
        <f t="shared" si="35"/>
        <v>0</v>
      </c>
      <c r="D569" s="2">
        <f t="shared" si="30"/>
        <v>38</v>
      </c>
      <c r="E569" s="2">
        <f t="shared" si="31"/>
        <v>12.021779137952288</v>
      </c>
      <c r="F569" s="2">
        <f t="shared" si="32"/>
        <v>25.978220862047714</v>
      </c>
      <c r="G569" s="2">
        <f t="shared" si="33"/>
        <v>638.2100992451562</v>
      </c>
      <c r="M569" s="2">
        <f t="shared" si="36"/>
        <v>38</v>
      </c>
      <c r="N569" s="2">
        <f t="shared" si="37"/>
        <v>38</v>
      </c>
    </row>
    <row r="570" spans="1:14" ht="12.75">
      <c r="A570" s="2">
        <v>17</v>
      </c>
      <c r="B570" s="2">
        <f t="shared" si="34"/>
        <v>-638.2100992451562</v>
      </c>
      <c r="C570" s="2">
        <f t="shared" si="35"/>
        <v>0</v>
      </c>
      <c r="D570" s="2">
        <f t="shared" si="30"/>
        <v>38</v>
      </c>
      <c r="E570" s="2">
        <f t="shared" si="31"/>
        <v>11.523040302409946</v>
      </c>
      <c r="F570" s="2">
        <f t="shared" si="32"/>
        <v>26.476959697590054</v>
      </c>
      <c r="G570" s="2">
        <f t="shared" si="33"/>
        <v>611.7331395475662</v>
      </c>
      <c r="M570" s="2">
        <f t="shared" si="36"/>
        <v>38</v>
      </c>
      <c r="N570" s="2">
        <f t="shared" si="37"/>
        <v>38</v>
      </c>
    </row>
    <row r="571" spans="1:14" ht="12.75">
      <c r="A571" s="2">
        <v>18</v>
      </c>
      <c r="B571" s="2">
        <f t="shared" si="34"/>
        <v>-611.7331395475662</v>
      </c>
      <c r="C571" s="2">
        <f t="shared" si="35"/>
        <v>0</v>
      </c>
      <c r="D571" s="2">
        <f t="shared" si="30"/>
        <v>38</v>
      </c>
      <c r="E571" s="2">
        <f t="shared" si="31"/>
        <v>11.014726506850172</v>
      </c>
      <c r="F571" s="2">
        <f t="shared" si="32"/>
        <v>26.985273493149826</v>
      </c>
      <c r="G571" s="2">
        <f t="shared" si="33"/>
        <v>584.7478660544164</v>
      </c>
      <c r="M571" s="2">
        <f t="shared" si="36"/>
        <v>38</v>
      </c>
      <c r="N571" s="2">
        <f t="shared" si="37"/>
        <v>38</v>
      </c>
    </row>
    <row r="572" spans="1:14" ht="12.75">
      <c r="A572" s="2">
        <v>19</v>
      </c>
      <c r="B572" s="2">
        <f t="shared" si="34"/>
        <v>-584.7478660544164</v>
      </c>
      <c r="C572" s="2">
        <f t="shared" si="35"/>
        <v>0</v>
      </c>
      <c r="D572" s="2">
        <f t="shared" si="30"/>
        <v>38</v>
      </c>
      <c r="E572" s="2">
        <f t="shared" si="31"/>
        <v>10.496653927891265</v>
      </c>
      <c r="F572" s="2">
        <f t="shared" si="32"/>
        <v>27.503346072108734</v>
      </c>
      <c r="G572" s="2">
        <f t="shared" si="33"/>
        <v>557.2445199823077</v>
      </c>
      <c r="M572" s="2">
        <f t="shared" si="36"/>
        <v>38</v>
      </c>
      <c r="N572" s="2">
        <f t="shared" si="37"/>
        <v>38</v>
      </c>
    </row>
    <row r="573" spans="1:14" ht="12.75">
      <c r="A573" s="2">
        <v>20</v>
      </c>
      <c r="B573" s="2">
        <f t="shared" si="34"/>
        <v>-557.2445199823077</v>
      </c>
      <c r="C573" s="2">
        <f t="shared" si="35"/>
        <v>0</v>
      </c>
      <c r="D573" s="2">
        <f t="shared" si="30"/>
        <v>38</v>
      </c>
      <c r="E573" s="2">
        <f t="shared" si="31"/>
        <v>9.968635213046898</v>
      </c>
      <c r="F573" s="2">
        <f t="shared" si="32"/>
        <v>28.0313647869531</v>
      </c>
      <c r="G573" s="2">
        <f t="shared" si="33"/>
        <v>529.2131551953546</v>
      </c>
      <c r="M573" s="2">
        <f t="shared" si="36"/>
        <v>38</v>
      </c>
      <c r="N573" s="2">
        <f t="shared" si="37"/>
        <v>38</v>
      </c>
    </row>
    <row r="574" spans="1:14" ht="12.75">
      <c r="A574" s="2">
        <v>21</v>
      </c>
      <c r="B574" s="2">
        <f t="shared" si="34"/>
        <v>-529.2131551953546</v>
      </c>
      <c r="C574" s="2">
        <f t="shared" si="35"/>
        <v>0</v>
      </c>
      <c r="D574" s="2">
        <f t="shared" si="30"/>
        <v>38</v>
      </c>
      <c r="E574" s="2">
        <f t="shared" si="31"/>
        <v>9.43047941297316</v>
      </c>
      <c r="F574" s="2">
        <f t="shared" si="32"/>
        <v>28.56952058702684</v>
      </c>
      <c r="G574" s="2">
        <f t="shared" si="33"/>
        <v>500.6436346083278</v>
      </c>
      <c r="M574" s="2">
        <f t="shared" si="36"/>
        <v>38</v>
      </c>
      <c r="N574" s="2">
        <f t="shared" si="37"/>
        <v>38</v>
      </c>
    </row>
    <row r="575" spans="1:14" ht="12.75">
      <c r="A575" s="2">
        <v>22</v>
      </c>
      <c r="B575" s="2">
        <f t="shared" si="34"/>
        <v>-500.6436346083278</v>
      </c>
      <c r="C575" s="2">
        <f t="shared" si="35"/>
        <v>0</v>
      </c>
      <c r="D575" s="2">
        <f t="shared" si="30"/>
        <v>38</v>
      </c>
      <c r="E575" s="2">
        <f t="shared" si="31"/>
        <v>8.881991912414833</v>
      </c>
      <c r="F575" s="2">
        <f t="shared" si="32"/>
        <v>29.118008087585167</v>
      </c>
      <c r="G575" s="2">
        <f t="shared" si="33"/>
        <v>471.5256265207426</v>
      </c>
      <c r="M575" s="2">
        <f t="shared" si="36"/>
        <v>38</v>
      </c>
      <c r="N575" s="2">
        <f t="shared" si="37"/>
        <v>38</v>
      </c>
    </row>
    <row r="576" spans="1:14" ht="12.75">
      <c r="A576" s="2">
        <v>23</v>
      </c>
      <c r="B576" s="2">
        <f t="shared" si="34"/>
        <v>-471.5256265207426</v>
      </c>
      <c r="C576" s="2">
        <f t="shared" si="35"/>
        <v>0</v>
      </c>
      <c r="D576" s="2">
        <f t="shared" si="30"/>
        <v>38</v>
      </c>
      <c r="E576" s="2">
        <f t="shared" si="31"/>
        <v>8.322974359825976</v>
      </c>
      <c r="F576" s="2">
        <f t="shared" si="32"/>
        <v>29.677025640174023</v>
      </c>
      <c r="G576" s="2">
        <f t="shared" si="33"/>
        <v>441.8486008805686</v>
      </c>
      <c r="M576" s="2">
        <f t="shared" si="36"/>
        <v>38</v>
      </c>
      <c r="N576" s="2">
        <f t="shared" si="37"/>
        <v>38</v>
      </c>
    </row>
    <row r="577" spans="1:14" ht="12.75">
      <c r="A577" s="2">
        <v>24</v>
      </c>
      <c r="B577" s="2">
        <f t="shared" si="34"/>
        <v>-441.8486008805686</v>
      </c>
      <c r="C577" s="2">
        <f t="shared" si="35"/>
        <v>0</v>
      </c>
      <c r="D577" s="2">
        <f t="shared" si="30"/>
        <v>38</v>
      </c>
      <c r="E577" s="2">
        <f t="shared" si="31"/>
        <v>7.753224595639317</v>
      </c>
      <c r="F577" s="2">
        <f t="shared" si="32"/>
        <v>30.246775404360683</v>
      </c>
      <c r="G577" s="2">
        <f t="shared" si="33"/>
        <v>411.6018254762079</v>
      </c>
      <c r="M577" s="2">
        <f t="shared" si="36"/>
        <v>38</v>
      </c>
      <c r="N577" s="2">
        <f t="shared" si="37"/>
        <v>38</v>
      </c>
    </row>
    <row r="578" spans="1:14" ht="12.75">
      <c r="A578" s="2">
        <v>25</v>
      </c>
      <c r="B578" s="2">
        <f t="shared" si="34"/>
        <v>-411.6018254762079</v>
      </c>
      <c r="C578" s="2">
        <f t="shared" si="35"/>
        <v>0</v>
      </c>
      <c r="D578" s="2">
        <f t="shared" si="30"/>
        <v>38</v>
      </c>
      <c r="E578" s="2">
        <f t="shared" si="31"/>
        <v>7.172536579158557</v>
      </c>
      <c r="F578" s="2">
        <f t="shared" si="32"/>
        <v>30.827463420841443</v>
      </c>
      <c r="G578" s="2">
        <f t="shared" si="33"/>
        <v>380.77436205536645</v>
      </c>
      <c r="M578" s="2">
        <f t="shared" si="36"/>
        <v>38</v>
      </c>
      <c r="N578" s="2">
        <f t="shared" si="37"/>
        <v>38</v>
      </c>
    </row>
    <row r="579" spans="1:14" ht="12.75">
      <c r="A579" s="2">
        <v>26</v>
      </c>
      <c r="B579" s="2">
        <f t="shared" si="34"/>
        <v>-380.77436205536645</v>
      </c>
      <c r="C579" s="2">
        <f t="shared" si="35"/>
        <v>0</v>
      </c>
      <c r="D579" s="2">
        <f t="shared" si="30"/>
        <v>38</v>
      </c>
      <c r="E579" s="2">
        <f t="shared" si="31"/>
        <v>6.580700314047109</v>
      </c>
      <c r="F579" s="2">
        <f t="shared" si="32"/>
        <v>31.41929968595289</v>
      </c>
      <c r="G579" s="2">
        <f t="shared" si="33"/>
        <v>349.3550623694136</v>
      </c>
      <c r="M579" s="2">
        <f t="shared" si="36"/>
        <v>38</v>
      </c>
      <c r="N579" s="2">
        <f t="shared" si="37"/>
        <v>38</v>
      </c>
    </row>
    <row r="580" spans="1:14" ht="12.75">
      <c r="A580" s="2">
        <v>27</v>
      </c>
      <c r="B580" s="2">
        <f t="shared" si="34"/>
        <v>-349.3550623694136</v>
      </c>
      <c r="C580" s="2">
        <f t="shared" si="35"/>
        <v>0</v>
      </c>
      <c r="D580" s="2">
        <f t="shared" si="30"/>
        <v>38</v>
      </c>
      <c r="E580" s="2">
        <f t="shared" si="31"/>
        <v>5.977501772386361</v>
      </c>
      <c r="F580" s="2">
        <f t="shared" si="32"/>
        <v>32.02249822761364</v>
      </c>
      <c r="G580" s="2">
        <f t="shared" si="33"/>
        <v>317.33256414179993</v>
      </c>
      <c r="M580" s="2">
        <f t="shared" si="36"/>
        <v>38</v>
      </c>
      <c r="N580" s="2">
        <f t="shared" si="37"/>
        <v>38</v>
      </c>
    </row>
    <row r="581" spans="1:14" ht="12.75">
      <c r="A581" s="2">
        <v>28</v>
      </c>
      <c r="B581" s="2">
        <f t="shared" si="34"/>
        <v>-317.33256414179993</v>
      </c>
      <c r="C581" s="2">
        <f t="shared" si="35"/>
        <v>0</v>
      </c>
      <c r="D581" s="2">
        <f t="shared" si="30"/>
        <v>38</v>
      </c>
      <c r="E581" s="2">
        <f t="shared" si="31"/>
        <v>5.362722817275967</v>
      </c>
      <c r="F581" s="2">
        <f t="shared" si="32"/>
        <v>32.637277182724034</v>
      </c>
      <c r="G581" s="2">
        <f t="shared" si="33"/>
        <v>284.69528695907593</v>
      </c>
      <c r="M581" s="2">
        <f t="shared" si="36"/>
        <v>38</v>
      </c>
      <c r="N581" s="2">
        <f t="shared" si="37"/>
        <v>38</v>
      </c>
    </row>
    <row r="582" spans="1:14" ht="12.75">
      <c r="A582" s="2">
        <v>29</v>
      </c>
      <c r="B582" s="2">
        <f t="shared" si="34"/>
        <v>-284.69528695907593</v>
      </c>
      <c r="C582" s="2">
        <f t="shared" si="35"/>
        <v>0</v>
      </c>
      <c r="D582" s="2">
        <f t="shared" si="30"/>
        <v>38</v>
      </c>
      <c r="E582" s="2">
        <f t="shared" si="31"/>
        <v>4.736141123948206</v>
      </c>
      <c r="F582" s="2">
        <f t="shared" si="32"/>
        <v>33.26385887605179</v>
      </c>
      <c r="G582" s="2">
        <f t="shared" si="33"/>
        <v>251.43142808302414</v>
      </c>
      <c r="M582" s="2">
        <f t="shared" si="36"/>
        <v>38</v>
      </c>
      <c r="N582" s="2">
        <f t="shared" si="37"/>
        <v>38</v>
      </c>
    </row>
    <row r="583" spans="1:14" ht="12.75">
      <c r="A583" s="2">
        <v>30</v>
      </c>
      <c r="B583" s="2">
        <f t="shared" si="34"/>
        <v>-251.43142808302414</v>
      </c>
      <c r="C583" s="2">
        <f t="shared" si="35"/>
        <v>0</v>
      </c>
      <c r="D583" s="2">
        <f t="shared" si="30"/>
        <v>38</v>
      </c>
      <c r="E583" s="2">
        <f t="shared" si="31"/>
        <v>4.097530099367859</v>
      </c>
      <c r="F583" s="2">
        <f t="shared" si="32"/>
        <v>33.90246990063214</v>
      </c>
      <c r="G583" s="2">
        <f t="shared" si="33"/>
        <v>217.528958182392</v>
      </c>
      <c r="M583" s="2">
        <f t="shared" si="36"/>
        <v>38</v>
      </c>
      <c r="N583" s="2">
        <f t="shared" si="37"/>
        <v>38</v>
      </c>
    </row>
    <row r="584" spans="1:14" ht="12.75">
      <c r="A584" s="2">
        <v>31</v>
      </c>
      <c r="B584" s="2">
        <f t="shared" si="34"/>
        <v>-217.528958182392</v>
      </c>
      <c r="C584" s="2">
        <f t="shared" si="35"/>
        <v>0</v>
      </c>
      <c r="D584" s="2">
        <f t="shared" si="30"/>
        <v>38</v>
      </c>
      <c r="E584" s="2">
        <f t="shared" si="31"/>
        <v>3.446658800288535</v>
      </c>
      <c r="F584" s="2">
        <f t="shared" si="32"/>
        <v>34.55334119971147</v>
      </c>
      <c r="G584" s="2">
        <f t="shared" si="33"/>
        <v>182.97561698268052</v>
      </c>
      <c r="M584" s="2">
        <f t="shared" si="36"/>
        <v>38</v>
      </c>
      <c r="N584" s="2">
        <f t="shared" si="37"/>
        <v>38</v>
      </c>
    </row>
    <row r="585" spans="1:14" ht="12.75">
      <c r="A585" s="2">
        <v>32</v>
      </c>
      <c r="B585" s="2">
        <f t="shared" si="34"/>
        <v>-182.97561698268052</v>
      </c>
      <c r="C585" s="2">
        <f t="shared" si="35"/>
        <v>0</v>
      </c>
      <c r="D585" s="2">
        <f t="shared" si="30"/>
        <v>38</v>
      </c>
      <c r="E585" s="2">
        <f t="shared" si="31"/>
        <v>2.783291849735827</v>
      </c>
      <c r="F585" s="2">
        <f t="shared" si="32"/>
        <v>35.216708150264175</v>
      </c>
      <c r="G585" s="2">
        <f t="shared" si="33"/>
        <v>147.75890883241635</v>
      </c>
      <c r="M585" s="2">
        <f t="shared" si="36"/>
        <v>38</v>
      </c>
      <c r="N585" s="2">
        <f t="shared" si="37"/>
        <v>38</v>
      </c>
    </row>
    <row r="586" spans="1:14" ht="12.75">
      <c r="A586" s="2">
        <v>33</v>
      </c>
      <c r="B586" s="2">
        <f t="shared" si="34"/>
        <v>-147.75890883241635</v>
      </c>
      <c r="C586" s="2">
        <f t="shared" si="35"/>
        <v>0</v>
      </c>
      <c r="D586" s="2">
        <f aca="true" t="shared" si="38" ref="D586:D614">IF(A586&lt;=F$541*F$542,+(F$540*12/F$542/1000*F$537),0)</f>
        <v>38</v>
      </c>
      <c r="E586" s="2">
        <f aca="true" t="shared" si="39" ref="E586:E614">(-B586-(C586+D586))*M$615</f>
        <v>2.1071893518870666</v>
      </c>
      <c r="F586" s="2">
        <f aca="true" t="shared" si="40" ref="F586:F614">D586-E586</f>
        <v>35.892810648112935</v>
      </c>
      <c r="G586" s="2">
        <f aca="true" t="shared" si="41" ref="G586:G614">-B586-F586-C586</f>
        <v>111.86609818430341</v>
      </c>
      <c r="M586" s="2">
        <f t="shared" si="36"/>
        <v>38</v>
      </c>
      <c r="N586" s="2">
        <f t="shared" si="37"/>
        <v>38</v>
      </c>
    </row>
    <row r="587" spans="1:14" ht="12.75">
      <c r="A587" s="2">
        <v>34</v>
      </c>
      <c r="B587" s="2">
        <f aca="true" t="shared" si="42" ref="B587:B614">-G586</f>
        <v>-111.86609818430341</v>
      </c>
      <c r="C587" s="2">
        <f aca="true" t="shared" si="43" ref="C587:C614">IF(A587=F$541*F$542,-F$537*F$539,0)</f>
        <v>0</v>
      </c>
      <c r="D587" s="2">
        <f t="shared" si="38"/>
        <v>38</v>
      </c>
      <c r="E587" s="2">
        <f t="shared" si="39"/>
        <v>1.4181068053169172</v>
      </c>
      <c r="F587" s="2">
        <f t="shared" si="40"/>
        <v>36.58189319468308</v>
      </c>
      <c r="G587" s="2">
        <f t="shared" si="41"/>
        <v>75.28420498962032</v>
      </c>
      <c r="M587" s="2">
        <f aca="true" t="shared" si="44" ref="M587:M614">D587+C587</f>
        <v>38</v>
      </c>
      <c r="N587" s="2">
        <f aca="true" t="shared" si="45" ref="N587:N614">M587</f>
        <v>38</v>
      </c>
    </row>
    <row r="588" spans="1:14" ht="12.75">
      <c r="A588" s="2">
        <v>35</v>
      </c>
      <c r="B588" s="2">
        <f t="shared" si="42"/>
        <v>-75.28420498962032</v>
      </c>
      <c r="C588" s="2">
        <f t="shared" si="43"/>
        <v>0</v>
      </c>
      <c r="D588" s="2">
        <f t="shared" si="38"/>
        <v>38</v>
      </c>
      <c r="E588" s="2">
        <f t="shared" si="39"/>
        <v>0.7157950145774328</v>
      </c>
      <c r="F588" s="2">
        <f t="shared" si="40"/>
        <v>37.28420498542257</v>
      </c>
      <c r="G588" s="2">
        <f t="shared" si="41"/>
        <v>38.00000000419775</v>
      </c>
      <c r="M588" s="2">
        <f t="shared" si="44"/>
        <v>38</v>
      </c>
      <c r="N588" s="2">
        <f t="shared" si="45"/>
        <v>38</v>
      </c>
    </row>
    <row r="589" spans="1:14" ht="12.75">
      <c r="A589" s="2">
        <v>36</v>
      </c>
      <c r="B589" s="2">
        <f t="shared" si="42"/>
        <v>-38.00000000419775</v>
      </c>
      <c r="C589" s="2">
        <f t="shared" si="43"/>
        <v>0</v>
      </c>
      <c r="D589" s="2">
        <f t="shared" si="38"/>
        <v>38</v>
      </c>
      <c r="E589" s="2">
        <f t="shared" si="39"/>
        <v>8.058987934642072E-11</v>
      </c>
      <c r="F589" s="2">
        <f t="shared" si="40"/>
        <v>37.99999999991941</v>
      </c>
      <c r="G589" s="2">
        <f t="shared" si="41"/>
        <v>4.278341236840788E-09</v>
      </c>
      <c r="M589" s="2">
        <f t="shared" si="44"/>
        <v>38</v>
      </c>
      <c r="N589" s="2">
        <f t="shared" si="45"/>
        <v>38</v>
      </c>
    </row>
    <row r="590" spans="1:14" ht="12.75">
      <c r="A590" s="2">
        <v>37</v>
      </c>
      <c r="B590" s="2">
        <f t="shared" si="42"/>
        <v>-4.278341236840788E-09</v>
      </c>
      <c r="C590" s="2">
        <f t="shared" si="43"/>
        <v>0</v>
      </c>
      <c r="D590" s="2">
        <f t="shared" si="38"/>
        <v>0</v>
      </c>
      <c r="E590" s="2">
        <f t="shared" si="39"/>
        <v>8.213706927220897E-11</v>
      </c>
      <c r="F590" s="2">
        <f t="shared" si="40"/>
        <v>-8.213706927220897E-11</v>
      </c>
      <c r="G590" s="2">
        <f t="shared" si="41"/>
        <v>4.360478306112997E-09</v>
      </c>
      <c r="M590" s="2">
        <f t="shared" si="44"/>
        <v>0</v>
      </c>
      <c r="N590" s="2">
        <f t="shared" si="45"/>
        <v>0</v>
      </c>
    </row>
    <row r="591" spans="1:14" ht="12.75">
      <c r="A591" s="2">
        <v>38</v>
      </c>
      <c r="B591" s="2">
        <f t="shared" si="42"/>
        <v>-4.360478306112997E-09</v>
      </c>
      <c r="C591" s="2">
        <f t="shared" si="43"/>
        <v>0</v>
      </c>
      <c r="D591" s="2">
        <f t="shared" si="38"/>
        <v>0</v>
      </c>
      <c r="E591" s="2">
        <f t="shared" si="39"/>
        <v>8.371396503043732E-11</v>
      </c>
      <c r="F591" s="2">
        <f t="shared" si="40"/>
        <v>-8.371396503043732E-11</v>
      </c>
      <c r="G591" s="2">
        <f t="shared" si="41"/>
        <v>4.444192271143435E-09</v>
      </c>
      <c r="M591" s="2">
        <f t="shared" si="44"/>
        <v>0</v>
      </c>
      <c r="N591" s="2">
        <f t="shared" si="45"/>
        <v>0</v>
      </c>
    </row>
    <row r="592" spans="1:14" ht="12.75">
      <c r="A592" s="2">
        <v>39</v>
      </c>
      <c r="B592" s="2">
        <f t="shared" si="42"/>
        <v>-4.444192271143435E-09</v>
      </c>
      <c r="C592" s="2">
        <f t="shared" si="43"/>
        <v>0</v>
      </c>
      <c r="D592" s="2">
        <f t="shared" si="38"/>
        <v>0</v>
      </c>
      <c r="E592" s="2">
        <f t="shared" si="39"/>
        <v>8.532113457679021E-11</v>
      </c>
      <c r="F592" s="2">
        <f t="shared" si="40"/>
        <v>-8.532113457679021E-11</v>
      </c>
      <c r="G592" s="2">
        <f t="shared" si="41"/>
        <v>4.529513405720225E-09</v>
      </c>
      <c r="M592" s="2">
        <f t="shared" si="44"/>
        <v>0</v>
      </c>
      <c r="N592" s="2">
        <f t="shared" si="45"/>
        <v>0</v>
      </c>
    </row>
    <row r="593" spans="1:14" ht="12.75">
      <c r="A593" s="2">
        <v>40</v>
      </c>
      <c r="B593" s="2">
        <f t="shared" si="42"/>
        <v>-4.529513405720225E-09</v>
      </c>
      <c r="C593" s="2">
        <f t="shared" si="43"/>
        <v>0</v>
      </c>
      <c r="D593" s="2">
        <f t="shared" si="38"/>
        <v>0</v>
      </c>
      <c r="E593" s="2">
        <f t="shared" si="39"/>
        <v>8.695915911788366E-11</v>
      </c>
      <c r="F593" s="2">
        <f t="shared" si="40"/>
        <v>-8.695915911788366E-11</v>
      </c>
      <c r="G593" s="2">
        <f t="shared" si="41"/>
        <v>4.616472564838108E-09</v>
      </c>
      <c r="M593" s="2">
        <f t="shared" si="44"/>
        <v>0</v>
      </c>
      <c r="N593" s="2">
        <f t="shared" si="45"/>
        <v>0</v>
      </c>
    </row>
    <row r="594" spans="1:14" ht="12.75">
      <c r="A594" s="2">
        <v>41</v>
      </c>
      <c r="B594" s="2">
        <f t="shared" si="42"/>
        <v>-4.616472564838108E-09</v>
      </c>
      <c r="C594" s="2">
        <f t="shared" si="43"/>
        <v>0</v>
      </c>
      <c r="D594" s="2">
        <f t="shared" si="38"/>
        <v>0</v>
      </c>
      <c r="E594" s="2">
        <f t="shared" si="39"/>
        <v>8.862863101853851E-11</v>
      </c>
      <c r="F594" s="2">
        <f t="shared" si="40"/>
        <v>-8.862863101853851E-11</v>
      </c>
      <c r="G594" s="2">
        <f t="shared" si="41"/>
        <v>4.705101195856646E-09</v>
      </c>
      <c r="M594" s="2">
        <f t="shared" si="44"/>
        <v>0</v>
      </c>
      <c r="N594" s="2">
        <f t="shared" si="45"/>
        <v>0</v>
      </c>
    </row>
    <row r="595" spans="1:14" ht="12.75">
      <c r="A595" s="2">
        <v>42</v>
      </c>
      <c r="B595" s="2">
        <f t="shared" si="42"/>
        <v>-4.705101195856646E-09</v>
      </c>
      <c r="C595" s="2">
        <f t="shared" si="43"/>
        <v>0</v>
      </c>
      <c r="D595" s="2">
        <f t="shared" si="38"/>
        <v>0</v>
      </c>
      <c r="E595" s="2">
        <f t="shared" si="39"/>
        <v>9.03301540159996E-11</v>
      </c>
      <c r="F595" s="2">
        <f t="shared" si="40"/>
        <v>-9.03301540159996E-11</v>
      </c>
      <c r="G595" s="2">
        <f t="shared" si="41"/>
        <v>4.795431349872646E-09</v>
      </c>
      <c r="M595" s="2">
        <f t="shared" si="44"/>
        <v>0</v>
      </c>
      <c r="N595" s="2">
        <f t="shared" si="45"/>
        <v>0</v>
      </c>
    </row>
    <row r="596" spans="1:14" ht="12.75">
      <c r="A596" s="2">
        <v>43</v>
      </c>
      <c r="B596" s="2">
        <f t="shared" si="42"/>
        <v>-4.795431349872646E-09</v>
      </c>
      <c r="C596" s="2">
        <f t="shared" si="43"/>
        <v>0</v>
      </c>
      <c r="D596" s="2">
        <f t="shared" si="38"/>
        <v>0</v>
      </c>
      <c r="E596" s="2">
        <f t="shared" si="39"/>
        <v>9.206434343826741E-11</v>
      </c>
      <c r="F596" s="2">
        <f t="shared" si="40"/>
        <v>-9.206434343826741E-11</v>
      </c>
      <c r="G596" s="2">
        <f t="shared" si="41"/>
        <v>4.887495693310913E-09</v>
      </c>
      <c r="M596" s="2">
        <f t="shared" si="44"/>
        <v>0</v>
      </c>
      <c r="N596" s="2">
        <f t="shared" si="45"/>
        <v>0</v>
      </c>
    </row>
    <row r="597" spans="1:14" ht="12.75">
      <c r="A597" s="2">
        <v>44</v>
      </c>
      <c r="B597" s="2">
        <f t="shared" si="42"/>
        <v>-4.887495693310913E-09</v>
      </c>
      <c r="C597" s="2">
        <f t="shared" si="43"/>
        <v>0</v>
      </c>
      <c r="D597" s="2">
        <f t="shared" si="38"/>
        <v>0</v>
      </c>
      <c r="E597" s="2">
        <f t="shared" si="39"/>
        <v>9.383182642662138E-11</v>
      </c>
      <c r="F597" s="2">
        <f t="shared" si="40"/>
        <v>-9.383182642662138E-11</v>
      </c>
      <c r="G597" s="2">
        <f t="shared" si="41"/>
        <v>4.981327519737535E-09</v>
      </c>
      <c r="M597" s="2">
        <f t="shared" si="44"/>
        <v>0</v>
      </c>
      <c r="N597" s="2">
        <f t="shared" si="45"/>
        <v>0</v>
      </c>
    </row>
    <row r="598" spans="1:14" ht="12.75">
      <c r="A598" s="2">
        <v>45</v>
      </c>
      <c r="B598" s="2">
        <f t="shared" si="42"/>
        <v>-4.981327519737535E-09</v>
      </c>
      <c r="C598" s="2">
        <f t="shared" si="43"/>
        <v>0</v>
      </c>
      <c r="D598" s="2">
        <f t="shared" si="38"/>
        <v>0</v>
      </c>
      <c r="E598" s="2">
        <f t="shared" si="39"/>
        <v>9.563324216241537E-11</v>
      </c>
      <c r="F598" s="2">
        <f t="shared" si="40"/>
        <v>-9.563324216241537E-11</v>
      </c>
      <c r="G598" s="2">
        <f t="shared" si="41"/>
        <v>5.07696076189995E-09</v>
      </c>
      <c r="M598" s="2">
        <f t="shared" si="44"/>
        <v>0</v>
      </c>
      <c r="N598" s="2">
        <f t="shared" si="45"/>
        <v>0</v>
      </c>
    </row>
    <row r="599" spans="1:14" ht="12.75">
      <c r="A599" s="2">
        <v>46</v>
      </c>
      <c r="B599" s="2">
        <f t="shared" si="42"/>
        <v>-5.07696076189995E-09</v>
      </c>
      <c r="C599" s="2">
        <f t="shared" si="43"/>
        <v>0</v>
      </c>
      <c r="D599" s="2">
        <f t="shared" si="38"/>
        <v>0</v>
      </c>
      <c r="E599" s="2">
        <f t="shared" si="39"/>
        <v>9.746924209822707E-11</v>
      </c>
      <c r="F599" s="2">
        <f t="shared" si="40"/>
        <v>-9.746924209822707E-11</v>
      </c>
      <c r="G599" s="2">
        <f t="shared" si="41"/>
        <v>5.174430003998177E-09</v>
      </c>
      <c r="M599" s="2">
        <f t="shared" si="44"/>
        <v>0</v>
      </c>
      <c r="N599" s="2">
        <f t="shared" si="45"/>
        <v>0</v>
      </c>
    </row>
    <row r="600" spans="1:14" ht="12.75">
      <c r="A600" s="2">
        <v>47</v>
      </c>
      <c r="B600" s="2">
        <f t="shared" si="42"/>
        <v>-5.174430003998177E-09</v>
      </c>
      <c r="C600" s="2">
        <f t="shared" si="43"/>
        <v>0</v>
      </c>
      <c r="D600" s="2">
        <f t="shared" si="38"/>
        <v>0</v>
      </c>
      <c r="E600" s="2">
        <f t="shared" si="39"/>
        <v>9.934049019344526E-11</v>
      </c>
      <c r="F600" s="2">
        <f t="shared" si="40"/>
        <v>-9.934049019344526E-11</v>
      </c>
      <c r="G600" s="2">
        <f t="shared" si="41"/>
        <v>5.273770494191622E-09</v>
      </c>
      <c r="M600" s="2">
        <f t="shared" si="44"/>
        <v>0</v>
      </c>
      <c r="N600" s="2">
        <f t="shared" si="45"/>
        <v>0</v>
      </c>
    </row>
    <row r="601" spans="1:14" ht="12.75">
      <c r="A601" s="2">
        <v>48</v>
      </c>
      <c r="B601" s="2">
        <f t="shared" si="42"/>
        <v>-5.273770494191622E-09</v>
      </c>
      <c r="C601" s="2">
        <f t="shared" si="43"/>
        <v>0</v>
      </c>
      <c r="D601" s="2">
        <f t="shared" si="38"/>
        <v>0</v>
      </c>
      <c r="E601" s="2">
        <f t="shared" si="39"/>
        <v>1.0124766315437986E-10</v>
      </c>
      <c r="F601" s="2">
        <f t="shared" si="40"/>
        <v>-1.0124766315437986E-10</v>
      </c>
      <c r="G601" s="2">
        <f t="shared" si="41"/>
        <v>5.3750181573460026E-09</v>
      </c>
      <c r="M601" s="2">
        <f t="shared" si="44"/>
        <v>0</v>
      </c>
      <c r="N601" s="2">
        <f t="shared" si="45"/>
        <v>0</v>
      </c>
    </row>
    <row r="602" spans="1:14" ht="12.75">
      <c r="A602" s="2">
        <v>49</v>
      </c>
      <c r="B602" s="2">
        <f t="shared" si="42"/>
        <v>-5.3750181573460026E-09</v>
      </c>
      <c r="C602" s="2">
        <f t="shared" si="43"/>
        <v>0</v>
      </c>
      <c r="D602" s="2">
        <f t="shared" si="38"/>
        <v>0</v>
      </c>
      <c r="E602" s="2">
        <f t="shared" si="39"/>
        <v>1.0319145067898167E-10</v>
      </c>
      <c r="F602" s="2">
        <f t="shared" si="40"/>
        <v>-1.0319145067898167E-10</v>
      </c>
      <c r="G602" s="2">
        <f t="shared" si="41"/>
        <v>5.478209608024984E-09</v>
      </c>
      <c r="M602" s="2">
        <f t="shared" si="44"/>
        <v>0</v>
      </c>
      <c r="N602" s="2">
        <f t="shared" si="45"/>
        <v>0</v>
      </c>
    </row>
    <row r="603" spans="1:14" ht="12.75">
      <c r="A603" s="2">
        <v>50</v>
      </c>
      <c r="B603" s="2">
        <f t="shared" si="42"/>
        <v>-5.478209608024984E-09</v>
      </c>
      <c r="C603" s="2">
        <f t="shared" si="43"/>
        <v>0</v>
      </c>
      <c r="D603" s="2">
        <f t="shared" si="38"/>
        <v>0</v>
      </c>
      <c r="E603" s="2">
        <f t="shared" si="39"/>
        <v>1.0517255570626041E-10</v>
      </c>
      <c r="F603" s="2">
        <f t="shared" si="40"/>
        <v>-1.0517255570626041E-10</v>
      </c>
      <c r="G603" s="2">
        <f t="shared" si="41"/>
        <v>5.583382163731244E-09</v>
      </c>
      <c r="M603" s="2">
        <f t="shared" si="44"/>
        <v>0</v>
      </c>
      <c r="N603" s="2">
        <f t="shared" si="45"/>
        <v>0</v>
      </c>
    </row>
    <row r="604" spans="1:14" ht="12.75">
      <c r="A604" s="2">
        <v>51</v>
      </c>
      <c r="B604" s="2">
        <f t="shared" si="42"/>
        <v>-5.583382163731244E-09</v>
      </c>
      <c r="C604" s="2">
        <f t="shared" si="43"/>
        <v>0</v>
      </c>
      <c r="D604" s="2">
        <f t="shared" si="38"/>
        <v>0</v>
      </c>
      <c r="E604" s="2">
        <f t="shared" si="39"/>
        <v>1.0719169467049114E-10</v>
      </c>
      <c r="F604" s="2">
        <f t="shared" si="40"/>
        <v>-1.0719169467049114E-10</v>
      </c>
      <c r="G604" s="2">
        <f t="shared" si="41"/>
        <v>5.690573858401736E-09</v>
      </c>
      <c r="M604" s="2">
        <f t="shared" si="44"/>
        <v>0</v>
      </c>
      <c r="N604" s="2">
        <f t="shared" si="45"/>
        <v>0</v>
      </c>
    </row>
    <row r="605" spans="1:14" ht="12.75">
      <c r="A605" s="2">
        <v>52</v>
      </c>
      <c r="B605" s="2">
        <f t="shared" si="42"/>
        <v>-5.690573858401736E-09</v>
      </c>
      <c r="C605" s="2">
        <f t="shared" si="43"/>
        <v>0</v>
      </c>
      <c r="D605" s="2">
        <f t="shared" si="38"/>
        <v>0</v>
      </c>
      <c r="E605" s="2">
        <f t="shared" si="39"/>
        <v>1.0924959776030101E-10</v>
      </c>
      <c r="F605" s="2">
        <f t="shared" si="40"/>
        <v>-1.0924959776030101E-10</v>
      </c>
      <c r="G605" s="2">
        <f t="shared" si="41"/>
        <v>5.799823456162036E-09</v>
      </c>
      <c r="M605" s="2">
        <f t="shared" si="44"/>
        <v>0</v>
      </c>
      <c r="N605" s="2">
        <f t="shared" si="45"/>
        <v>0</v>
      </c>
    </row>
    <row r="606" spans="1:14" ht="12.75">
      <c r="A606" s="2">
        <v>53</v>
      </c>
      <c r="B606" s="2">
        <f t="shared" si="42"/>
        <v>-5.799823456162036E-09</v>
      </c>
      <c r="C606" s="2">
        <f t="shared" si="43"/>
        <v>0</v>
      </c>
      <c r="D606" s="2">
        <f t="shared" si="38"/>
        <v>0</v>
      </c>
      <c r="E606" s="2">
        <f t="shared" si="39"/>
        <v>1.1134700918272998E-10</v>
      </c>
      <c r="F606" s="2">
        <f t="shared" si="40"/>
        <v>-1.1134700918272998E-10</v>
      </c>
      <c r="G606" s="2">
        <f t="shared" si="41"/>
        <v>5.911170465344766E-09</v>
      </c>
      <c r="M606" s="2">
        <f t="shared" si="44"/>
        <v>0</v>
      </c>
      <c r="N606" s="2">
        <f t="shared" si="45"/>
        <v>0</v>
      </c>
    </row>
    <row r="607" spans="1:14" ht="12.75">
      <c r="A607" s="2">
        <v>54</v>
      </c>
      <c r="B607" s="2">
        <f t="shared" si="42"/>
        <v>-5.911170465344766E-09</v>
      </c>
      <c r="C607" s="2">
        <f t="shared" si="43"/>
        <v>0</v>
      </c>
      <c r="D607" s="2">
        <f t="shared" si="38"/>
        <v>0</v>
      </c>
      <c r="E607" s="2">
        <f t="shared" si="39"/>
        <v>1.1348468743236127E-10</v>
      </c>
      <c r="F607" s="2">
        <f t="shared" si="40"/>
        <v>-1.1348468743236127E-10</v>
      </c>
      <c r="G607" s="2">
        <f t="shared" si="41"/>
        <v>6.024655152777127E-09</v>
      </c>
      <c r="M607" s="2">
        <f t="shared" si="44"/>
        <v>0</v>
      </c>
      <c r="N607" s="2">
        <f t="shared" si="45"/>
        <v>0</v>
      </c>
    </row>
    <row r="608" spans="1:14" ht="12.75">
      <c r="A608" s="2">
        <v>55</v>
      </c>
      <c r="B608" s="2">
        <f t="shared" si="42"/>
        <v>-6.024655152777127E-09</v>
      </c>
      <c r="C608" s="2">
        <f t="shared" si="43"/>
        <v>0</v>
      </c>
      <c r="D608" s="2">
        <f t="shared" si="38"/>
        <v>0</v>
      </c>
      <c r="E608" s="2">
        <f t="shared" si="39"/>
        <v>1.1566340556561841E-10</v>
      </c>
      <c r="F608" s="2">
        <f t="shared" si="40"/>
        <v>-1.1566340556561841E-10</v>
      </c>
      <c r="G608" s="2">
        <f t="shared" si="41"/>
        <v>6.140318558342746E-09</v>
      </c>
      <c r="M608" s="2">
        <f t="shared" si="44"/>
        <v>0</v>
      </c>
      <c r="N608" s="2">
        <f t="shared" si="45"/>
        <v>0</v>
      </c>
    </row>
    <row r="609" spans="1:14" ht="12.75">
      <c r="A609" s="2">
        <v>56</v>
      </c>
      <c r="B609" s="2">
        <f t="shared" si="42"/>
        <v>-6.140318558342746E-09</v>
      </c>
      <c r="C609" s="2">
        <f t="shared" si="43"/>
        <v>0</v>
      </c>
      <c r="D609" s="2">
        <f t="shared" si="38"/>
        <v>0</v>
      </c>
      <c r="E609" s="2">
        <f t="shared" si="39"/>
        <v>1.1788395148032858E-10</v>
      </c>
      <c r="F609" s="2">
        <f t="shared" si="40"/>
        <v>-1.1788395148032858E-10</v>
      </c>
      <c r="G609" s="2">
        <f t="shared" si="41"/>
        <v>6.258202509823074E-09</v>
      </c>
      <c r="M609" s="2">
        <f t="shared" si="44"/>
        <v>0</v>
      </c>
      <c r="N609" s="2">
        <f t="shared" si="45"/>
        <v>0</v>
      </c>
    </row>
    <row r="610" spans="1:14" ht="12.75">
      <c r="A610" s="2">
        <f>A609+1</f>
        <v>57</v>
      </c>
      <c r="B610" s="2">
        <f t="shared" si="42"/>
        <v>-6.258202509823074E-09</v>
      </c>
      <c r="C610" s="2">
        <f t="shared" si="43"/>
        <v>0</v>
      </c>
      <c r="D610" s="2">
        <f t="shared" si="38"/>
        <v>0</v>
      </c>
      <c r="E610" s="2">
        <f t="shared" si="39"/>
        <v>1.2014712820065286E-10</v>
      </c>
      <c r="F610" s="2">
        <f t="shared" si="40"/>
        <v>-1.2014712820065286E-10</v>
      </c>
      <c r="G610" s="2">
        <f t="shared" si="41"/>
        <v>6.378349638023727E-09</v>
      </c>
      <c r="M610" s="2">
        <f t="shared" si="44"/>
        <v>0</v>
      </c>
      <c r="N610" s="2">
        <f t="shared" si="45"/>
        <v>0</v>
      </c>
    </row>
    <row r="611" spans="1:14" ht="12.75">
      <c r="A611" s="2">
        <f>A610+1</f>
        <v>58</v>
      </c>
      <c r="B611" s="2">
        <f t="shared" si="42"/>
        <v>-6.378349638023727E-09</v>
      </c>
      <c r="C611" s="2">
        <f t="shared" si="43"/>
        <v>0</v>
      </c>
      <c r="D611" s="2">
        <f t="shared" si="38"/>
        <v>0</v>
      </c>
      <c r="E611" s="2">
        <f t="shared" si="39"/>
        <v>1.2245375416748692E-10</v>
      </c>
      <c r="F611" s="2">
        <f t="shared" si="40"/>
        <v>-1.2245375416748692E-10</v>
      </c>
      <c r="G611" s="2">
        <f t="shared" si="41"/>
        <v>6.500803392191213E-09</v>
      </c>
      <c r="M611" s="2">
        <f t="shared" si="44"/>
        <v>0</v>
      </c>
      <c r="N611" s="2">
        <f t="shared" si="45"/>
        <v>0</v>
      </c>
    </row>
    <row r="612" spans="1:14" ht="12.75">
      <c r="A612" s="2">
        <f>A611+1</f>
        <v>59</v>
      </c>
      <c r="B612" s="2">
        <f t="shared" si="42"/>
        <v>-6.500803392191213E-09</v>
      </c>
      <c r="C612" s="2">
        <f t="shared" si="43"/>
        <v>0</v>
      </c>
      <c r="D612" s="2">
        <f t="shared" si="38"/>
        <v>0</v>
      </c>
      <c r="E612" s="2">
        <f t="shared" si="39"/>
        <v>1.248046635344368E-10</v>
      </c>
      <c r="F612" s="2">
        <f t="shared" si="40"/>
        <v>-1.248046635344368E-10</v>
      </c>
      <c r="G612" s="2">
        <f t="shared" si="41"/>
        <v>6.62560805572565E-09</v>
      </c>
      <c r="M612" s="2">
        <f t="shared" si="44"/>
        <v>0</v>
      </c>
      <c r="N612" s="2">
        <f t="shared" si="45"/>
        <v>0</v>
      </c>
    </row>
    <row r="613" spans="1:14" ht="12.75">
      <c r="A613" s="2">
        <f>A612+1</f>
        <v>60</v>
      </c>
      <c r="B613" s="2">
        <f t="shared" si="42"/>
        <v>-6.62560805572565E-09</v>
      </c>
      <c r="C613" s="2">
        <f t="shared" si="43"/>
        <v>0</v>
      </c>
      <c r="D613" s="2">
        <f t="shared" si="38"/>
        <v>0</v>
      </c>
      <c r="E613" s="2">
        <f t="shared" si="39"/>
        <v>1.2720070646947682E-10</v>
      </c>
      <c r="F613" s="2">
        <f t="shared" si="40"/>
        <v>-1.2720070646947682E-10</v>
      </c>
      <c r="G613" s="2">
        <f t="shared" si="41"/>
        <v>6.752808762195127E-09</v>
      </c>
      <c r="M613" s="2">
        <f t="shared" si="44"/>
        <v>0</v>
      </c>
      <c r="N613" s="2">
        <f t="shared" si="45"/>
        <v>0</v>
      </c>
    </row>
    <row r="614" spans="1:14" ht="12.75">
      <c r="A614" s="2">
        <f>A613+1</f>
        <v>61</v>
      </c>
      <c r="B614" s="2">
        <f t="shared" si="42"/>
        <v>-6.752808762195127E-09</v>
      </c>
      <c r="C614" s="2">
        <f t="shared" si="43"/>
        <v>0</v>
      </c>
      <c r="D614" s="2">
        <f t="shared" si="38"/>
        <v>0</v>
      </c>
      <c r="E614" s="2">
        <f t="shared" si="39"/>
        <v>1.2964274946239906E-10</v>
      </c>
      <c r="F614" s="2">
        <f t="shared" si="40"/>
        <v>-1.2964274946239906E-10</v>
      </c>
      <c r="G614" s="2">
        <f t="shared" si="41"/>
        <v>6.882451511657526E-09</v>
      </c>
      <c r="M614" s="2">
        <f t="shared" si="44"/>
        <v>0</v>
      </c>
      <c r="N614" s="2">
        <f t="shared" si="45"/>
        <v>0</v>
      </c>
    </row>
    <row r="615" spans="13:14" ht="12.75">
      <c r="M615" s="2">
        <f>IRR(M554:M614,0.1)</f>
        <v>0.019198344574510987</v>
      </c>
      <c r="N615" s="2">
        <f>IRR(N554:N614,0.1)</f>
        <v>0.019862443535405498</v>
      </c>
    </row>
    <row r="616" ht="12.75">
      <c r="A616" s="2" t="s">
        <v>26</v>
      </c>
    </row>
    <row r="617" spans="1:4" ht="12.75">
      <c r="A617" s="6" t="s">
        <v>3</v>
      </c>
      <c r="B617" s="6" t="s">
        <v>3</v>
      </c>
      <c r="C617" s="6" t="s">
        <v>3</v>
      </c>
      <c r="D617" s="6" t="s">
        <v>3</v>
      </c>
    </row>
    <row r="618" spans="1:6" ht="12.75">
      <c r="A618" s="2" t="s">
        <v>1</v>
      </c>
      <c r="F618" s="8">
        <v>1000</v>
      </c>
    </row>
    <row r="619" spans="1:6" ht="12.75">
      <c r="A619" s="2" t="s">
        <v>9</v>
      </c>
      <c r="F619" s="3">
        <v>0.01</v>
      </c>
    </row>
    <row r="620" spans="1:6" ht="12.75">
      <c r="A620" s="2" t="s">
        <v>5</v>
      </c>
      <c r="F620" s="9">
        <v>0</v>
      </c>
    </row>
    <row r="621" spans="1:6" ht="12.75">
      <c r="A621" s="2" t="s">
        <v>10</v>
      </c>
      <c r="F621" s="4">
        <v>36.25</v>
      </c>
    </row>
    <row r="622" spans="1:6" ht="12.75">
      <c r="A622" s="2" t="s">
        <v>11</v>
      </c>
      <c r="F622" s="10">
        <v>3</v>
      </c>
    </row>
    <row r="623" spans="1:6" ht="12.75">
      <c r="A623" s="2" t="s">
        <v>12</v>
      </c>
      <c r="F623" s="2">
        <v>12</v>
      </c>
    </row>
    <row r="624" ht="12.75">
      <c r="A624" s="2" t="s">
        <v>14</v>
      </c>
    </row>
    <row r="625" spans="1:6" ht="12.75">
      <c r="A625" s="2" t="s">
        <v>15</v>
      </c>
      <c r="F625" s="3">
        <f>N695*F623</f>
        <v>0</v>
      </c>
    </row>
    <row r="626" spans="1:7" ht="12.75">
      <c r="A626" s="2" t="s">
        <v>16</v>
      </c>
      <c r="F626" s="3">
        <f>M695*F623</f>
        <v>0</v>
      </c>
      <c r="G626" s="11"/>
    </row>
    <row r="629" ht="12.75">
      <c r="C629" s="2" t="s">
        <v>17</v>
      </c>
    </row>
    <row r="631" spans="1:14" ht="12.75">
      <c r="A631" s="2" t="str">
        <f>IF(F623=12,"MONTH",IF(F623=2,"HALF YEAR",IF(F623=4,"QUARTER","ERR")))</f>
        <v>MONTH</v>
      </c>
      <c r="B631" s="2" t="s">
        <v>4</v>
      </c>
      <c r="C631" s="2" t="s">
        <v>18</v>
      </c>
      <c r="D631" s="2" t="s">
        <v>2</v>
      </c>
      <c r="E631" s="2" t="s">
        <v>19</v>
      </c>
      <c r="F631" s="2" t="s">
        <v>27</v>
      </c>
      <c r="G631" s="2" t="s">
        <v>20</v>
      </c>
      <c r="M631" s="2" t="s">
        <v>22</v>
      </c>
      <c r="N631" s="2" t="s">
        <v>22</v>
      </c>
    </row>
    <row r="632" spans="3:14" ht="12.75">
      <c r="C632" s="2" t="s">
        <v>6</v>
      </c>
      <c r="E632" s="2" t="s">
        <v>23</v>
      </c>
      <c r="G632" s="2" t="s">
        <v>7</v>
      </c>
      <c r="M632" s="2" t="s">
        <v>24</v>
      </c>
      <c r="N632" s="2" t="s">
        <v>25</v>
      </c>
    </row>
    <row r="634" spans="1:14" ht="12.75">
      <c r="A634" s="2">
        <v>1</v>
      </c>
      <c r="B634" s="2">
        <f>-F$537</f>
        <v>-1000</v>
      </c>
      <c r="C634" s="2">
        <f>F$537*F$539</f>
        <v>0</v>
      </c>
      <c r="D634" s="2">
        <f aca="true" t="shared" si="46" ref="D634:D666">IF(A634&lt;=F$541*F$542,+(F$540*12/F$542/1000*F$537),0)</f>
        <v>38</v>
      </c>
      <c r="E634" s="2">
        <f aca="true" t="shared" si="47" ref="E634:E666">(-B634-(C634+D634))*M$615</f>
        <v>18.46880748067957</v>
      </c>
      <c r="F634" s="2">
        <f aca="true" t="shared" si="48" ref="F634:F666">D634-E634</f>
        <v>19.53119251932043</v>
      </c>
      <c r="G634" s="2">
        <f aca="true" t="shared" si="49" ref="G634:G666">-B634-F634-C634</f>
        <v>980.4688074806795</v>
      </c>
      <c r="M634" s="2">
        <f>B634+D634+C634</f>
        <v>-962</v>
      </c>
      <c r="N634" s="2">
        <f>M634+(F618*F619)</f>
        <v>-952</v>
      </c>
    </row>
    <row r="635" spans="1:14" ht="12.75">
      <c r="A635" s="2">
        <v>2</v>
      </c>
      <c r="B635" s="2">
        <f aca="true" t="shared" si="50" ref="B635:B666">-G634</f>
        <v>-980.4688074806795</v>
      </c>
      <c r="C635" s="2">
        <f aca="true" t="shared" si="51" ref="C635:C666">IF(A635=F$541*F$542,-F$537*F$539,0)</f>
        <v>0</v>
      </c>
      <c r="D635" s="2">
        <f t="shared" si="46"/>
        <v>38</v>
      </c>
      <c r="E635" s="2">
        <f t="shared" si="47"/>
        <v>18.093840916742543</v>
      </c>
      <c r="F635" s="2">
        <f t="shared" si="48"/>
        <v>19.906159083257457</v>
      </c>
      <c r="G635" s="2">
        <f t="shared" si="49"/>
        <v>960.5626483974221</v>
      </c>
      <c r="M635" s="2">
        <f aca="true" t="shared" si="52" ref="M635:M666">D635+C635</f>
        <v>38</v>
      </c>
      <c r="N635" s="2">
        <f aca="true" t="shared" si="53" ref="N635:N665">M635</f>
        <v>38</v>
      </c>
    </row>
    <row r="636" spans="1:14" ht="12.75">
      <c r="A636" s="2">
        <v>3</v>
      </c>
      <c r="B636" s="2">
        <f t="shared" si="50"/>
        <v>-960.5626483974221</v>
      </c>
      <c r="C636" s="2">
        <f t="shared" si="51"/>
        <v>0</v>
      </c>
      <c r="D636" s="2">
        <f t="shared" si="46"/>
        <v>38</v>
      </c>
      <c r="E636" s="2">
        <f t="shared" si="47"/>
        <v>17.711675615507136</v>
      </c>
      <c r="F636" s="2">
        <f t="shared" si="48"/>
        <v>20.288324384492864</v>
      </c>
      <c r="G636" s="2">
        <f t="shared" si="49"/>
        <v>940.2743240129292</v>
      </c>
      <c r="M636" s="2">
        <f t="shared" si="52"/>
        <v>38</v>
      </c>
      <c r="N636" s="2">
        <f t="shared" si="53"/>
        <v>38</v>
      </c>
    </row>
    <row r="637" spans="1:14" ht="12.75">
      <c r="A637" s="2">
        <v>4</v>
      </c>
      <c r="B637" s="2">
        <f t="shared" si="50"/>
        <v>-940.2743240129292</v>
      </c>
      <c r="C637" s="2">
        <f t="shared" si="51"/>
        <v>0</v>
      </c>
      <c r="D637" s="2">
        <f t="shared" si="46"/>
        <v>38</v>
      </c>
      <c r="E637" s="2">
        <f t="shared" si="47"/>
        <v>17.322173373134188</v>
      </c>
      <c r="F637" s="2">
        <f t="shared" si="48"/>
        <v>20.677826626865812</v>
      </c>
      <c r="G637" s="2">
        <f t="shared" si="49"/>
        <v>919.5964973860634</v>
      </c>
      <c r="M637" s="2">
        <f t="shared" si="52"/>
        <v>38</v>
      </c>
      <c r="N637" s="2">
        <f t="shared" si="53"/>
        <v>38</v>
      </c>
    </row>
    <row r="638" spans="1:14" ht="12.75">
      <c r="A638" s="2">
        <v>5</v>
      </c>
      <c r="B638" s="2">
        <f t="shared" si="50"/>
        <v>-919.5964973860634</v>
      </c>
      <c r="C638" s="2">
        <f t="shared" si="51"/>
        <v>0</v>
      </c>
      <c r="D638" s="2">
        <f t="shared" si="46"/>
        <v>38</v>
      </c>
      <c r="E638" s="2">
        <f t="shared" si="47"/>
        <v>16.92519333249962</v>
      </c>
      <c r="F638" s="2">
        <f t="shared" si="48"/>
        <v>21.07480666750038</v>
      </c>
      <c r="G638" s="2">
        <f t="shared" si="49"/>
        <v>898.521690718563</v>
      </c>
      <c r="M638" s="2">
        <f t="shared" si="52"/>
        <v>38</v>
      </c>
      <c r="N638" s="2">
        <f t="shared" si="53"/>
        <v>38</v>
      </c>
    </row>
    <row r="639" spans="1:14" ht="12.75">
      <c r="A639" s="2">
        <v>6</v>
      </c>
      <c r="B639" s="2">
        <f t="shared" si="50"/>
        <v>-898.521690718563</v>
      </c>
      <c r="C639" s="2">
        <f t="shared" si="51"/>
        <v>0</v>
      </c>
      <c r="D639" s="2">
        <f t="shared" si="46"/>
        <v>38</v>
      </c>
      <c r="E639" s="2">
        <f t="shared" si="47"/>
        <v>16.520591932255744</v>
      </c>
      <c r="F639" s="2">
        <f t="shared" si="48"/>
        <v>21.479408067744256</v>
      </c>
      <c r="G639" s="2">
        <f t="shared" si="49"/>
        <v>877.0422826508188</v>
      </c>
      <c r="M639" s="2">
        <f t="shared" si="52"/>
        <v>38</v>
      </c>
      <c r="N639" s="2">
        <f t="shared" si="53"/>
        <v>38</v>
      </c>
    </row>
    <row r="640" spans="1:14" ht="12.75">
      <c r="A640" s="2">
        <v>7</v>
      </c>
      <c r="B640" s="2">
        <f t="shared" si="50"/>
        <v>-877.0422826508188</v>
      </c>
      <c r="C640" s="2">
        <f t="shared" si="51"/>
        <v>0</v>
      </c>
      <c r="D640" s="2">
        <f t="shared" si="46"/>
        <v>38</v>
      </c>
      <c r="E640" s="2">
        <f t="shared" si="47"/>
        <v>16.10822285491466</v>
      </c>
      <c r="F640" s="2">
        <f t="shared" si="48"/>
        <v>21.89177714508534</v>
      </c>
      <c r="G640" s="2">
        <f t="shared" si="49"/>
        <v>855.1505055057335</v>
      </c>
      <c r="M640" s="2">
        <f t="shared" si="52"/>
        <v>38</v>
      </c>
      <c r="N640" s="2">
        <f t="shared" si="53"/>
        <v>38</v>
      </c>
    </row>
    <row r="641" spans="1:14" ht="12.75">
      <c r="A641" s="2">
        <v>8</v>
      </c>
      <c r="B641" s="2">
        <f t="shared" si="50"/>
        <v>-855.1505055057335</v>
      </c>
      <c r="C641" s="2">
        <f t="shared" si="51"/>
        <v>0</v>
      </c>
      <c r="D641" s="2">
        <f t="shared" si="46"/>
        <v>38</v>
      </c>
      <c r="E641" s="2">
        <f t="shared" si="47"/>
        <v>15.687936973934908</v>
      </c>
      <c r="F641" s="2">
        <f t="shared" si="48"/>
        <v>22.31206302606509</v>
      </c>
      <c r="G641" s="2">
        <f t="shared" si="49"/>
        <v>832.8384424796684</v>
      </c>
      <c r="M641" s="2">
        <f t="shared" si="52"/>
        <v>38</v>
      </c>
      <c r="N641" s="2">
        <f t="shared" si="53"/>
        <v>38</v>
      </c>
    </row>
    <row r="642" spans="1:14" ht="12.75">
      <c r="A642" s="2">
        <v>9</v>
      </c>
      <c r="B642" s="2">
        <f t="shared" si="50"/>
        <v>-832.8384424796684</v>
      </c>
      <c r="C642" s="2">
        <f t="shared" si="51"/>
        <v>0</v>
      </c>
      <c r="D642" s="2">
        <f t="shared" si="46"/>
        <v>38</v>
      </c>
      <c r="E642" s="2">
        <f t="shared" si="47"/>
        <v>15.259582299792305</v>
      </c>
      <c r="F642" s="2">
        <f t="shared" si="48"/>
        <v>22.740417700207693</v>
      </c>
      <c r="G642" s="2">
        <f t="shared" si="49"/>
        <v>810.0980247794607</v>
      </c>
      <c r="M642" s="2">
        <f t="shared" si="52"/>
        <v>38</v>
      </c>
      <c r="N642" s="2">
        <f t="shared" si="53"/>
        <v>38</v>
      </c>
    </row>
    <row r="643" spans="1:14" ht="12.75">
      <c r="A643" s="2">
        <v>10</v>
      </c>
      <c r="B643" s="2">
        <f t="shared" si="50"/>
        <v>-810.0980247794607</v>
      </c>
      <c r="C643" s="2">
        <f t="shared" si="51"/>
        <v>0</v>
      </c>
      <c r="D643" s="2">
        <f t="shared" si="46"/>
        <v>38</v>
      </c>
      <c r="E643" s="2">
        <f t="shared" si="47"/>
        <v>14.82300392501541</v>
      </c>
      <c r="F643" s="2">
        <f t="shared" si="48"/>
        <v>23.17699607498459</v>
      </c>
      <c r="G643" s="2">
        <f t="shared" si="49"/>
        <v>786.9210287044762</v>
      </c>
      <c r="M643" s="2">
        <f t="shared" si="52"/>
        <v>38</v>
      </c>
      <c r="N643" s="2">
        <f t="shared" si="53"/>
        <v>38</v>
      </c>
    </row>
    <row r="644" spans="1:14" ht="12.75">
      <c r="A644" s="2">
        <v>11</v>
      </c>
      <c r="B644" s="2">
        <f t="shared" si="50"/>
        <v>-786.9210287044762</v>
      </c>
      <c r="C644" s="2">
        <f t="shared" si="51"/>
        <v>0</v>
      </c>
      <c r="D644" s="2">
        <f t="shared" si="46"/>
        <v>38</v>
      </c>
      <c r="E644" s="2">
        <f t="shared" si="47"/>
        <v>14.378043968165766</v>
      </c>
      <c r="F644" s="2">
        <f t="shared" si="48"/>
        <v>23.621956031834234</v>
      </c>
      <c r="G644" s="2">
        <f t="shared" si="49"/>
        <v>763.299072672642</v>
      </c>
      <c r="M644" s="2">
        <f t="shared" si="52"/>
        <v>38</v>
      </c>
      <c r="N644" s="2">
        <f t="shared" si="53"/>
        <v>38</v>
      </c>
    </row>
    <row r="645" spans="1:14" ht="12.75">
      <c r="A645" s="2">
        <v>12</v>
      </c>
      <c r="B645" s="2">
        <f t="shared" si="50"/>
        <v>-763.299072672642</v>
      </c>
      <c r="C645" s="2">
        <f t="shared" si="51"/>
        <v>0</v>
      </c>
      <c r="D645" s="2">
        <f t="shared" si="46"/>
        <v>38</v>
      </c>
      <c r="E645" s="2">
        <f t="shared" si="47"/>
        <v>13.924541516742666</v>
      </c>
      <c r="F645" s="2">
        <f t="shared" si="48"/>
        <v>24.075458483257336</v>
      </c>
      <c r="G645" s="2">
        <f t="shared" si="49"/>
        <v>739.2236141893846</v>
      </c>
      <c r="M645" s="2">
        <f t="shared" si="52"/>
        <v>38</v>
      </c>
      <c r="N645" s="2">
        <f t="shared" si="53"/>
        <v>38</v>
      </c>
    </row>
    <row r="646" spans="1:14" ht="12.75">
      <c r="A646" s="2">
        <v>13</v>
      </c>
      <c r="B646" s="2">
        <f t="shared" si="50"/>
        <v>-739.2236141893846</v>
      </c>
      <c r="C646" s="2">
        <f t="shared" si="51"/>
        <v>0</v>
      </c>
      <c r="D646" s="2">
        <f t="shared" si="46"/>
        <v>38</v>
      </c>
      <c r="E646" s="2">
        <f t="shared" si="47"/>
        <v>13.462332568991759</v>
      </c>
      <c r="F646" s="2">
        <f t="shared" si="48"/>
        <v>24.53766743100824</v>
      </c>
      <c r="G646" s="2">
        <f t="shared" si="49"/>
        <v>714.6859467583764</v>
      </c>
      <c r="M646" s="2">
        <f t="shared" si="52"/>
        <v>38</v>
      </c>
      <c r="N646" s="2">
        <f t="shared" si="53"/>
        <v>38</v>
      </c>
    </row>
    <row r="647" spans="1:14" ht="12.75">
      <c r="A647" s="2">
        <v>14</v>
      </c>
      <c r="B647" s="2">
        <f t="shared" si="50"/>
        <v>-714.6859467583764</v>
      </c>
      <c r="C647" s="2">
        <f t="shared" si="51"/>
        <v>0</v>
      </c>
      <c r="D647" s="2">
        <f t="shared" si="46"/>
        <v>38</v>
      </c>
      <c r="E647" s="2">
        <f t="shared" si="47"/>
        <v>12.991249974596506</v>
      </c>
      <c r="F647" s="2">
        <f t="shared" si="48"/>
        <v>25.008750025403494</v>
      </c>
      <c r="G647" s="2">
        <f t="shared" si="49"/>
        <v>689.6771967329729</v>
      </c>
      <c r="M647" s="2">
        <f t="shared" si="52"/>
        <v>38</v>
      </c>
      <c r="N647" s="2">
        <f t="shared" si="53"/>
        <v>38</v>
      </c>
    </row>
    <row r="648" spans="1:14" ht="12.75">
      <c r="A648" s="2">
        <v>15</v>
      </c>
      <c r="B648" s="2">
        <f t="shared" si="50"/>
        <v>-689.6771967329729</v>
      </c>
      <c r="C648" s="2">
        <f t="shared" si="51"/>
        <v>0</v>
      </c>
      <c r="D648" s="2">
        <f t="shared" si="46"/>
        <v>38</v>
      </c>
      <c r="E648" s="2">
        <f t="shared" si="47"/>
        <v>12.511123374231</v>
      </c>
      <c r="F648" s="2">
        <f t="shared" si="48"/>
        <v>25.488876625769002</v>
      </c>
      <c r="G648" s="2">
        <f t="shared" si="49"/>
        <v>664.1883201072039</v>
      </c>
      <c r="M648" s="2">
        <f t="shared" si="52"/>
        <v>38</v>
      </c>
      <c r="N648" s="2">
        <f t="shared" si="53"/>
        <v>38</v>
      </c>
    </row>
    <row r="649" spans="1:14" ht="12.75">
      <c r="A649" s="2">
        <v>16</v>
      </c>
      <c r="B649" s="2">
        <f t="shared" si="50"/>
        <v>-664.1883201072039</v>
      </c>
      <c r="C649" s="2">
        <f t="shared" si="51"/>
        <v>0</v>
      </c>
      <c r="D649" s="2">
        <f t="shared" si="46"/>
        <v>38</v>
      </c>
      <c r="E649" s="2">
        <f t="shared" si="47"/>
        <v>12.021779137952288</v>
      </c>
      <c r="F649" s="2">
        <f t="shared" si="48"/>
        <v>25.978220862047714</v>
      </c>
      <c r="G649" s="2">
        <f t="shared" si="49"/>
        <v>638.2100992451562</v>
      </c>
      <c r="M649" s="2">
        <f t="shared" si="52"/>
        <v>38</v>
      </c>
      <c r="N649" s="2">
        <f t="shared" si="53"/>
        <v>38</v>
      </c>
    </row>
    <row r="650" spans="1:14" ht="12.75">
      <c r="A650" s="2">
        <v>17</v>
      </c>
      <c r="B650" s="2">
        <f t="shared" si="50"/>
        <v>-638.2100992451562</v>
      </c>
      <c r="C650" s="2">
        <f t="shared" si="51"/>
        <v>0</v>
      </c>
      <c r="D650" s="2">
        <f t="shared" si="46"/>
        <v>38</v>
      </c>
      <c r="E650" s="2">
        <f t="shared" si="47"/>
        <v>11.523040302409946</v>
      </c>
      <c r="F650" s="2">
        <f t="shared" si="48"/>
        <v>26.476959697590054</v>
      </c>
      <c r="G650" s="2">
        <f t="shared" si="49"/>
        <v>611.7331395475662</v>
      </c>
      <c r="M650" s="2">
        <f t="shared" si="52"/>
        <v>38</v>
      </c>
      <c r="N650" s="2">
        <f t="shared" si="53"/>
        <v>38</v>
      </c>
    </row>
    <row r="651" spans="1:14" ht="12.75">
      <c r="A651" s="2">
        <v>18</v>
      </c>
      <c r="B651" s="2">
        <f t="shared" si="50"/>
        <v>-611.7331395475662</v>
      </c>
      <c r="C651" s="2">
        <f t="shared" si="51"/>
        <v>0</v>
      </c>
      <c r="D651" s="2">
        <f t="shared" si="46"/>
        <v>38</v>
      </c>
      <c r="E651" s="2">
        <f t="shared" si="47"/>
        <v>11.014726506850172</v>
      </c>
      <c r="F651" s="2">
        <f t="shared" si="48"/>
        <v>26.985273493149826</v>
      </c>
      <c r="G651" s="2">
        <f t="shared" si="49"/>
        <v>584.7478660544164</v>
      </c>
      <c r="M651" s="2">
        <f t="shared" si="52"/>
        <v>38</v>
      </c>
      <c r="N651" s="2">
        <f t="shared" si="53"/>
        <v>38</v>
      </c>
    </row>
    <row r="652" spans="1:14" ht="12.75">
      <c r="A652" s="2">
        <v>19</v>
      </c>
      <c r="B652" s="2">
        <f t="shared" si="50"/>
        <v>-584.7478660544164</v>
      </c>
      <c r="C652" s="2">
        <f t="shared" si="51"/>
        <v>0</v>
      </c>
      <c r="D652" s="2">
        <f t="shared" si="46"/>
        <v>38</v>
      </c>
      <c r="E652" s="2">
        <f t="shared" si="47"/>
        <v>10.496653927891265</v>
      </c>
      <c r="F652" s="2">
        <f t="shared" si="48"/>
        <v>27.503346072108734</v>
      </c>
      <c r="G652" s="2">
        <f t="shared" si="49"/>
        <v>557.2445199823077</v>
      </c>
      <c r="M652" s="2">
        <f t="shared" si="52"/>
        <v>38</v>
      </c>
      <c r="N652" s="2">
        <f t="shared" si="53"/>
        <v>38</v>
      </c>
    </row>
    <row r="653" spans="1:14" ht="12.75">
      <c r="A653" s="2">
        <v>20</v>
      </c>
      <c r="B653" s="2">
        <f t="shared" si="50"/>
        <v>-557.2445199823077</v>
      </c>
      <c r="C653" s="2">
        <f t="shared" si="51"/>
        <v>0</v>
      </c>
      <c r="D653" s="2">
        <f t="shared" si="46"/>
        <v>38</v>
      </c>
      <c r="E653" s="2">
        <f t="shared" si="47"/>
        <v>9.968635213046898</v>
      </c>
      <c r="F653" s="2">
        <f t="shared" si="48"/>
        <v>28.0313647869531</v>
      </c>
      <c r="G653" s="2">
        <f t="shared" si="49"/>
        <v>529.2131551953546</v>
      </c>
      <c r="M653" s="2">
        <f t="shared" si="52"/>
        <v>38</v>
      </c>
      <c r="N653" s="2">
        <f t="shared" si="53"/>
        <v>38</v>
      </c>
    </row>
    <row r="654" spans="1:14" ht="12.75">
      <c r="A654" s="2">
        <v>21</v>
      </c>
      <c r="B654" s="2">
        <f t="shared" si="50"/>
        <v>-529.2131551953546</v>
      </c>
      <c r="C654" s="2">
        <f t="shared" si="51"/>
        <v>0</v>
      </c>
      <c r="D654" s="2">
        <f t="shared" si="46"/>
        <v>38</v>
      </c>
      <c r="E654" s="2">
        <f t="shared" si="47"/>
        <v>9.43047941297316</v>
      </c>
      <c r="F654" s="2">
        <f t="shared" si="48"/>
        <v>28.56952058702684</v>
      </c>
      <c r="G654" s="2">
        <f t="shared" si="49"/>
        <v>500.6436346083278</v>
      </c>
      <c r="M654" s="2">
        <f t="shared" si="52"/>
        <v>38</v>
      </c>
      <c r="N654" s="2">
        <f t="shared" si="53"/>
        <v>38</v>
      </c>
    </row>
    <row r="655" spans="1:14" ht="12.75">
      <c r="A655" s="2">
        <v>22</v>
      </c>
      <c r="B655" s="2">
        <f t="shared" si="50"/>
        <v>-500.6436346083278</v>
      </c>
      <c r="C655" s="2">
        <f t="shared" si="51"/>
        <v>0</v>
      </c>
      <c r="D655" s="2">
        <f t="shared" si="46"/>
        <v>38</v>
      </c>
      <c r="E655" s="2">
        <f t="shared" si="47"/>
        <v>8.881991912414833</v>
      </c>
      <c r="F655" s="2">
        <f t="shared" si="48"/>
        <v>29.118008087585167</v>
      </c>
      <c r="G655" s="2">
        <f t="shared" si="49"/>
        <v>471.5256265207426</v>
      </c>
      <c r="M655" s="2">
        <f t="shared" si="52"/>
        <v>38</v>
      </c>
      <c r="N655" s="2">
        <f t="shared" si="53"/>
        <v>38</v>
      </c>
    </row>
    <row r="656" spans="1:14" ht="12.75">
      <c r="A656" s="2">
        <v>23</v>
      </c>
      <c r="B656" s="2">
        <f t="shared" si="50"/>
        <v>-471.5256265207426</v>
      </c>
      <c r="C656" s="2">
        <f t="shared" si="51"/>
        <v>0</v>
      </c>
      <c r="D656" s="2">
        <f t="shared" si="46"/>
        <v>38</v>
      </c>
      <c r="E656" s="2">
        <f t="shared" si="47"/>
        <v>8.322974359825976</v>
      </c>
      <c r="F656" s="2">
        <f t="shared" si="48"/>
        <v>29.677025640174023</v>
      </c>
      <c r="G656" s="2">
        <f t="shared" si="49"/>
        <v>441.8486008805686</v>
      </c>
      <c r="M656" s="2">
        <f t="shared" si="52"/>
        <v>38</v>
      </c>
      <c r="N656" s="2">
        <f t="shared" si="53"/>
        <v>38</v>
      </c>
    </row>
    <row r="657" spans="1:14" ht="12.75">
      <c r="A657" s="2">
        <v>24</v>
      </c>
      <c r="B657" s="2">
        <f t="shared" si="50"/>
        <v>-441.8486008805686</v>
      </c>
      <c r="C657" s="2">
        <f t="shared" si="51"/>
        <v>0</v>
      </c>
      <c r="D657" s="2">
        <f t="shared" si="46"/>
        <v>38</v>
      </c>
      <c r="E657" s="2">
        <f t="shared" si="47"/>
        <v>7.753224595639317</v>
      </c>
      <c r="F657" s="2">
        <f t="shared" si="48"/>
        <v>30.246775404360683</v>
      </c>
      <c r="G657" s="2">
        <f t="shared" si="49"/>
        <v>411.6018254762079</v>
      </c>
      <c r="M657" s="2">
        <f t="shared" si="52"/>
        <v>38</v>
      </c>
      <c r="N657" s="2">
        <f t="shared" si="53"/>
        <v>38</v>
      </c>
    </row>
    <row r="658" spans="1:14" ht="12.75">
      <c r="A658" s="2">
        <v>25</v>
      </c>
      <c r="B658" s="2">
        <f t="shared" si="50"/>
        <v>-411.6018254762079</v>
      </c>
      <c r="C658" s="2">
        <f t="shared" si="51"/>
        <v>0</v>
      </c>
      <c r="D658" s="2">
        <f t="shared" si="46"/>
        <v>38</v>
      </c>
      <c r="E658" s="2">
        <f t="shared" si="47"/>
        <v>7.172536579158557</v>
      </c>
      <c r="F658" s="2">
        <f t="shared" si="48"/>
        <v>30.827463420841443</v>
      </c>
      <c r="G658" s="2">
        <f t="shared" si="49"/>
        <v>380.77436205536645</v>
      </c>
      <c r="M658" s="2">
        <f t="shared" si="52"/>
        <v>38</v>
      </c>
      <c r="N658" s="2">
        <f t="shared" si="53"/>
        <v>38</v>
      </c>
    </row>
    <row r="659" spans="1:14" ht="12.75">
      <c r="A659" s="2">
        <v>26</v>
      </c>
      <c r="B659" s="2">
        <f t="shared" si="50"/>
        <v>-380.77436205536645</v>
      </c>
      <c r="C659" s="2">
        <f t="shared" si="51"/>
        <v>0</v>
      </c>
      <c r="D659" s="2">
        <f t="shared" si="46"/>
        <v>38</v>
      </c>
      <c r="E659" s="2">
        <f t="shared" si="47"/>
        <v>6.580700314047109</v>
      </c>
      <c r="F659" s="2">
        <f t="shared" si="48"/>
        <v>31.41929968595289</v>
      </c>
      <c r="G659" s="2">
        <f t="shared" si="49"/>
        <v>349.3550623694136</v>
      </c>
      <c r="M659" s="2">
        <f t="shared" si="52"/>
        <v>38</v>
      </c>
      <c r="N659" s="2">
        <f t="shared" si="53"/>
        <v>38</v>
      </c>
    </row>
    <row r="660" spans="1:14" ht="12.75">
      <c r="A660" s="2">
        <v>27</v>
      </c>
      <c r="B660" s="2">
        <f t="shared" si="50"/>
        <v>-349.3550623694136</v>
      </c>
      <c r="C660" s="2">
        <f t="shared" si="51"/>
        <v>0</v>
      </c>
      <c r="D660" s="2">
        <f t="shared" si="46"/>
        <v>38</v>
      </c>
      <c r="E660" s="2">
        <f t="shared" si="47"/>
        <v>5.977501772386361</v>
      </c>
      <c r="F660" s="2">
        <f t="shared" si="48"/>
        <v>32.02249822761364</v>
      </c>
      <c r="G660" s="2">
        <f t="shared" si="49"/>
        <v>317.33256414179993</v>
      </c>
      <c r="M660" s="2">
        <f t="shared" si="52"/>
        <v>38</v>
      </c>
      <c r="N660" s="2">
        <f t="shared" si="53"/>
        <v>38</v>
      </c>
    </row>
    <row r="661" spans="1:14" ht="12.75">
      <c r="A661" s="2">
        <v>28</v>
      </c>
      <c r="B661" s="2">
        <f t="shared" si="50"/>
        <v>-317.33256414179993</v>
      </c>
      <c r="C661" s="2">
        <f t="shared" si="51"/>
        <v>0</v>
      </c>
      <c r="D661" s="2">
        <f t="shared" si="46"/>
        <v>38</v>
      </c>
      <c r="E661" s="2">
        <f t="shared" si="47"/>
        <v>5.362722817275967</v>
      </c>
      <c r="F661" s="2">
        <f t="shared" si="48"/>
        <v>32.637277182724034</v>
      </c>
      <c r="G661" s="2">
        <f t="shared" si="49"/>
        <v>284.69528695907593</v>
      </c>
      <c r="M661" s="2">
        <f t="shared" si="52"/>
        <v>38</v>
      </c>
      <c r="N661" s="2">
        <f t="shared" si="53"/>
        <v>38</v>
      </c>
    </row>
    <row r="662" spans="1:14" ht="12.75">
      <c r="A662" s="2">
        <v>29</v>
      </c>
      <c r="B662" s="2">
        <f t="shared" si="50"/>
        <v>-284.69528695907593</v>
      </c>
      <c r="C662" s="2">
        <f t="shared" si="51"/>
        <v>0</v>
      </c>
      <c r="D662" s="2">
        <f t="shared" si="46"/>
        <v>38</v>
      </c>
      <c r="E662" s="2">
        <f t="shared" si="47"/>
        <v>4.736141123948206</v>
      </c>
      <c r="F662" s="2">
        <f t="shared" si="48"/>
        <v>33.26385887605179</v>
      </c>
      <c r="G662" s="2">
        <f t="shared" si="49"/>
        <v>251.43142808302414</v>
      </c>
      <c r="M662" s="2">
        <f t="shared" si="52"/>
        <v>38</v>
      </c>
      <c r="N662" s="2">
        <f t="shared" si="53"/>
        <v>38</v>
      </c>
    </row>
    <row r="663" spans="1:14" ht="12.75">
      <c r="A663" s="2">
        <v>30</v>
      </c>
      <c r="B663" s="2">
        <f t="shared" si="50"/>
        <v>-251.43142808302414</v>
      </c>
      <c r="C663" s="2">
        <f t="shared" si="51"/>
        <v>0</v>
      </c>
      <c r="D663" s="2">
        <f t="shared" si="46"/>
        <v>38</v>
      </c>
      <c r="E663" s="2">
        <f t="shared" si="47"/>
        <v>4.097530099367859</v>
      </c>
      <c r="F663" s="2">
        <f t="shared" si="48"/>
        <v>33.90246990063214</v>
      </c>
      <c r="G663" s="2">
        <f t="shared" si="49"/>
        <v>217.528958182392</v>
      </c>
      <c r="M663" s="2">
        <f t="shared" si="52"/>
        <v>38</v>
      </c>
      <c r="N663" s="2">
        <f t="shared" si="53"/>
        <v>38</v>
      </c>
    </row>
    <row r="664" spans="1:14" ht="12.75">
      <c r="A664" s="2">
        <v>31</v>
      </c>
      <c r="B664" s="2">
        <f t="shared" si="50"/>
        <v>-217.528958182392</v>
      </c>
      <c r="C664" s="2">
        <f t="shared" si="51"/>
        <v>0</v>
      </c>
      <c r="D664" s="2">
        <f t="shared" si="46"/>
        <v>38</v>
      </c>
      <c r="E664" s="2">
        <f t="shared" si="47"/>
        <v>3.446658800288535</v>
      </c>
      <c r="F664" s="2">
        <f t="shared" si="48"/>
        <v>34.55334119971147</v>
      </c>
      <c r="G664" s="2">
        <f t="shared" si="49"/>
        <v>182.97561698268052</v>
      </c>
      <c r="M664" s="2">
        <f t="shared" si="52"/>
        <v>38</v>
      </c>
      <c r="N664" s="2">
        <f t="shared" si="53"/>
        <v>38</v>
      </c>
    </row>
    <row r="665" spans="1:14" ht="12.75">
      <c r="A665" s="2">
        <v>32</v>
      </c>
      <c r="B665" s="2">
        <f t="shared" si="50"/>
        <v>-182.97561698268052</v>
      </c>
      <c r="C665" s="2">
        <f t="shared" si="51"/>
        <v>0</v>
      </c>
      <c r="D665" s="2">
        <f t="shared" si="46"/>
        <v>38</v>
      </c>
      <c r="E665" s="2">
        <f t="shared" si="47"/>
        <v>2.783291849735827</v>
      </c>
      <c r="F665" s="2">
        <f t="shared" si="48"/>
        <v>35.216708150264175</v>
      </c>
      <c r="G665" s="2">
        <f t="shared" si="49"/>
        <v>147.75890883241635</v>
      </c>
      <c r="M665" s="2">
        <f t="shared" si="52"/>
        <v>38</v>
      </c>
      <c r="N665" s="2">
        <f t="shared" si="53"/>
        <v>38</v>
      </c>
    </row>
    <row r="666" spans="1:13" ht="12.75">
      <c r="A666" s="2">
        <v>33</v>
      </c>
      <c r="B666" s="2">
        <f t="shared" si="50"/>
        <v>-147.75890883241635</v>
      </c>
      <c r="C666" s="2">
        <f t="shared" si="51"/>
        <v>0</v>
      </c>
      <c r="D666" s="2">
        <f t="shared" si="46"/>
        <v>38</v>
      </c>
      <c r="E666" s="2">
        <f t="shared" si="47"/>
        <v>2.1071893518870666</v>
      </c>
      <c r="F666" s="2">
        <f t="shared" si="48"/>
        <v>35.892810648112935</v>
      </c>
      <c r="G666" s="2">
        <f t="shared" si="49"/>
        <v>111.86609818430341</v>
      </c>
      <c r="M666" s="2">
        <f t="shared" si="52"/>
        <v>38</v>
      </c>
    </row>
  </sheetData>
  <sheetProtection/>
  <printOptions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1999-05-03T06:05:23Z</dcterms:created>
  <dcterms:modified xsi:type="dcterms:W3CDTF">2014-10-08T07:03:16Z</dcterms:modified>
  <cp:category/>
  <cp:version/>
  <cp:contentType/>
  <cp:contentStatus/>
</cp:coreProperties>
</file>