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40" windowHeight="6840" activeTab="0"/>
  </bookViews>
  <sheets>
    <sheet name="PTIRR" sheetId="1" r:id="rId1"/>
  </sheets>
  <definedNames>
    <definedName name="\0">'PTIRR'!$P$4:$P$28</definedName>
    <definedName name="\o">'PTIRR'!$P$4:$P$28</definedName>
    <definedName name="_Fill" hidden="1">'PTIRR'!$B$52:$B$183</definedName>
    <definedName name="_Regression_Int" localSheetId="0" hidden="1">1</definedName>
    <definedName name="_xlnm.Print_Area" localSheetId="0">'PTIRR'!$L$52:$P$186</definedName>
    <definedName name="Print_Area_MI" localSheetId="0">'PTIRR'!$L$52:$P$186</definedName>
    <definedName name="_xlnm.Print_Titles" localSheetId="0">'PTIRR'!$B:$B</definedName>
    <definedName name="Print_Titles_MI" localSheetId="0">'PTIRR'!$B:$B</definedName>
    <definedName name="Q">'PTIRR'!$B$49:$AE$134</definedName>
    <definedName name="QUARTER">'PTIRR'!$B$49:$AE$134</definedName>
  </definedNames>
  <calcPr fullCalcOnLoad="1"/>
</workbook>
</file>

<file path=xl/sharedStrings.xml><?xml version="1.0" encoding="utf-8"?>
<sst xmlns="http://schemas.openxmlformats.org/spreadsheetml/2006/main" count="383" uniqueCount="76">
  <si>
    <t xml:space="preserve">    ______________________________________________________________</t>
  </si>
  <si>
    <t xml:space="preserve">  ‚</t>
  </si>
  <si>
    <t>__‚</t>
  </si>
  <si>
    <t xml:space="preserve">  #</t>
  </si>
  <si>
    <t>PRE-TAX IRR (LEASE): (See Note 1 below)</t>
  </si>
  <si>
    <t>PRE-TAX IRR (HP): (See Note 1 below)</t>
  </si>
  <si>
    <t xml:space="preserve">  x</t>
  </si>
  <si>
    <t>RENTALS P.M./000 AT THE ABOVE RATE</t>
  </si>
  <si>
    <t>HP INSTALMENTS PM/000 AT ABOVE RATE</t>
  </si>
  <si>
    <t xml:space="preserve">  X</t>
  </si>
  <si>
    <t>ASSET COST / FINANCED AMOUNT</t>
  </si>
  <si>
    <t>LEASE/HP MANAGEMENT FEE</t>
  </si>
  <si>
    <t>SECURITY DEPST (refundable)(See Note 2 below)</t>
  </si>
  <si>
    <t>INTEREST ON DEPOSIT</t>
  </si>
  <si>
    <t>NO. OF COMPOUNDINGS IN A YEAR</t>
  </si>
  <si>
    <t>NO. OF YEARS IN THE LEASE (maximum 11)</t>
  </si>
  <si>
    <t>NO. OF YEARS IN THE HP (maximum 11)</t>
  </si>
  <si>
    <t>PAYMENTS PER YEAR PRESUMED MONTHLY</t>
  </si>
  <si>
    <t>PAYMENTS ASSUMED IN ADVANCE</t>
  </si>
  <si>
    <t>RESIDUAL VALUE</t>
  </si>
  <si>
    <t xml:space="preserve">RATE OF DEPRECIATION </t>
  </si>
  <si>
    <t>INITIALISATION OF THE LEASE ON FIRST OF THE</t>
  </si>
  <si>
    <t>TAX RATE</t>
  </si>
  <si>
    <t>GUESS RATE (CHANGE IN CASE YOU GET A WEIRD ANSWER)</t>
  </si>
  <si>
    <t>Note 1: The IRR inputted takes into account all pre-tax flows including</t>
  </si>
  <si>
    <t>LMF, residual value, security deposit, interest thereon, etc.</t>
  </si>
  <si>
    <t>Note 2: Security deposit has been presumed to be refundable. In case it</t>
  </si>
  <si>
    <t>is adjustable against the resale value, an equal amount of resale</t>
  </si>
  <si>
    <t>value may be input. In case it is adjustable against rentals, the</t>
  </si>
  <si>
    <t>same may be manually changed in the working area.</t>
  </si>
  <si>
    <t>Note 3: HP finance charges have been spread over period on the Sum of</t>
  </si>
  <si>
    <t>Digits basis.</t>
  </si>
  <si>
    <t>-</t>
  </si>
  <si>
    <t>LEASE PTIRR COMPUTATION</t>
  </si>
  <si>
    <t>MONTH</t>
  </si>
  <si>
    <t>COST/RSV</t>
  </si>
  <si>
    <t>SECURITY</t>
  </si>
  <si>
    <t>RENT+</t>
  </si>
  <si>
    <t>DEPRN.</t>
  </si>
  <si>
    <t xml:space="preserve">ACCRUED </t>
  </si>
  <si>
    <t>TAXABLE</t>
  </si>
  <si>
    <t>TAX</t>
  </si>
  <si>
    <t>PRE-TAX</t>
  </si>
  <si>
    <t>PT CFLOW</t>
  </si>
  <si>
    <t>DEPOSIT</t>
  </si>
  <si>
    <t>LMF</t>
  </si>
  <si>
    <t>INTT.ON</t>
  </si>
  <si>
    <t>INCOME</t>
  </si>
  <si>
    <t>FLOW</t>
  </si>
  <si>
    <t>SEC.DEPST</t>
  </si>
  <si>
    <t>April</t>
  </si>
  <si>
    <t>May</t>
  </si>
  <si>
    <t>June</t>
  </si>
  <si>
    <t>July</t>
  </si>
  <si>
    <t>Aug.</t>
  </si>
  <si>
    <t>Sept.</t>
  </si>
  <si>
    <t>Oct.</t>
  </si>
  <si>
    <t>Nov.</t>
  </si>
  <si>
    <t>Dec.</t>
  </si>
  <si>
    <t>Jan.</t>
  </si>
  <si>
    <t>Feb.</t>
  </si>
  <si>
    <t>March</t>
  </si>
  <si>
    <t>Apirl</t>
  </si>
  <si>
    <t>PRE-TAX AND POST-TAX IRR</t>
  </si>
  <si>
    <t>Verification of Pre-tax IRR</t>
  </si>
  <si>
    <t>HP PTIRR COMPUTATION</t>
  </si>
  <si>
    <t>COST</t>
  </si>
  <si>
    <t>RENT +</t>
  </si>
  <si>
    <t>INTEREST</t>
  </si>
  <si>
    <t>TOTAL RENT</t>
  </si>
  <si>
    <t>HPMF</t>
  </si>
  <si>
    <t>+HPMF</t>
  </si>
  <si>
    <t>RECVABLE</t>
  </si>
  <si>
    <t>STEP 2: RENTALS $ 1, DEPRECIATION ZEROED</t>
  </si>
  <si>
    <t>TARGET POST-TAX RATE</t>
  </si>
  <si>
    <t>NPV OF CASHFLOWS AT THIS RATE</t>
  </si>
</sst>
</file>

<file path=xl/styles.xml><?xml version="1.0" encoding="utf-8"?>
<styleSheet xmlns="http://schemas.openxmlformats.org/spreadsheetml/2006/main">
  <numFmts count="25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_)"/>
    <numFmt numFmtId="179" formatCode="0_)"/>
    <numFmt numFmtId="180" formatCode="#,##0.00000_);[Red]\(#,##0.00000\)"/>
  </numFmts>
  <fonts count="44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u val="single"/>
      <sz val="10"/>
      <color indexed="12"/>
      <name val="Courier"/>
      <family val="3"/>
    </font>
    <font>
      <u val="single"/>
      <sz val="10"/>
      <color indexed="2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Courier"/>
      <family val="3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Courier"/>
      <family val="3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7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178" fontId="0" fillId="0" borderId="0" xfId="0" applyAlignment="1">
      <alignment/>
    </xf>
    <xf numFmtId="178" fontId="21" fillId="0" borderId="10" xfId="0" applyFont="1" applyBorder="1" applyAlignment="1" applyProtection="1">
      <alignment horizontal="left"/>
      <protection/>
    </xf>
    <xf numFmtId="178" fontId="21" fillId="0" borderId="10" xfId="0" applyFont="1" applyBorder="1" applyAlignment="1">
      <alignment/>
    </xf>
    <xf numFmtId="178" fontId="21" fillId="0" borderId="10" xfId="0" applyFont="1" applyBorder="1" applyAlignment="1" applyProtection="1">
      <alignment/>
      <protection/>
    </xf>
    <xf numFmtId="178" fontId="22" fillId="0" borderId="10" xfId="0" applyFont="1" applyBorder="1" applyAlignment="1" applyProtection="1">
      <alignment/>
      <protection locked="0"/>
    </xf>
    <xf numFmtId="178" fontId="21" fillId="33" borderId="10" xfId="0" applyFont="1" applyFill="1" applyBorder="1" applyAlignment="1" applyProtection="1">
      <alignment horizontal="left"/>
      <protection/>
    </xf>
    <xf numFmtId="178" fontId="21" fillId="33" borderId="10" xfId="0" applyFont="1" applyFill="1" applyBorder="1" applyAlignment="1">
      <alignment/>
    </xf>
    <xf numFmtId="10" fontId="22" fillId="33" borderId="10" xfId="0" applyNumberFormat="1" applyFont="1" applyFill="1" applyBorder="1" applyAlignment="1" applyProtection="1">
      <alignment/>
      <protection locked="0"/>
    </xf>
    <xf numFmtId="178" fontId="21" fillId="33" borderId="10" xfId="0" applyFont="1" applyFill="1" applyBorder="1" applyAlignment="1" applyProtection="1">
      <alignment/>
      <protection/>
    </xf>
    <xf numFmtId="178" fontId="22" fillId="33" borderId="10" xfId="0" applyFont="1" applyFill="1" applyBorder="1" applyAlignment="1" applyProtection="1">
      <alignment/>
      <protection locked="0"/>
    </xf>
    <xf numFmtId="179" fontId="21" fillId="33" borderId="10" xfId="0" applyNumberFormat="1" applyFont="1" applyFill="1" applyBorder="1" applyAlignment="1" applyProtection="1">
      <alignment/>
      <protection/>
    </xf>
    <xf numFmtId="179" fontId="22" fillId="33" borderId="10" xfId="0" applyNumberFormat="1" applyFont="1" applyFill="1" applyBorder="1" applyAlignment="1" applyProtection="1">
      <alignment/>
      <protection locked="0"/>
    </xf>
    <xf numFmtId="178" fontId="22" fillId="0" borderId="10" xfId="0" applyFont="1" applyBorder="1" applyAlignment="1" applyProtection="1">
      <alignment horizontal="left"/>
      <protection locked="0"/>
    </xf>
    <xf numFmtId="178" fontId="21" fillId="34" borderId="10" xfId="0" applyFont="1" applyFill="1" applyBorder="1" applyAlignment="1" applyProtection="1">
      <alignment horizontal="left"/>
      <protection/>
    </xf>
    <xf numFmtId="178" fontId="21" fillId="34" borderId="10" xfId="0" applyFont="1" applyFill="1" applyBorder="1" applyAlignment="1">
      <alignment/>
    </xf>
    <xf numFmtId="10" fontId="21" fillId="34" borderId="10" xfId="0" applyNumberFormat="1" applyFont="1" applyFill="1" applyBorder="1" applyAlignment="1" applyProtection="1">
      <alignment/>
      <protection/>
    </xf>
    <xf numFmtId="180" fontId="21" fillId="34" borderId="10" xfId="0" applyNumberFormat="1" applyFont="1" applyFill="1" applyBorder="1" applyAlignment="1" applyProtection="1">
      <alignment/>
      <protection/>
    </xf>
    <xf numFmtId="178" fontId="21" fillId="0" borderId="10" xfId="0" applyFont="1" applyBorder="1" applyAlignment="1" applyProtection="1">
      <alignment horizontal="fill"/>
      <protection/>
    </xf>
    <xf numFmtId="10" fontId="21" fillId="0" borderId="10" xfId="0" applyNumberFormat="1" applyFont="1" applyBorder="1" applyAlignment="1" applyProtection="1">
      <alignment/>
      <protection/>
    </xf>
    <xf numFmtId="179" fontId="21" fillId="0" borderId="10" xfId="0" applyNumberFormat="1" applyFont="1" applyBorder="1" applyAlignment="1" applyProtection="1">
      <alignment/>
      <protection/>
    </xf>
    <xf numFmtId="178" fontId="22" fillId="0" borderId="10" xfId="0" applyFont="1" applyBorder="1" applyAlignment="1" applyProtection="1">
      <alignment horizontal="right"/>
      <protection locked="0"/>
    </xf>
    <xf numFmtId="178" fontId="21" fillId="0" borderId="10" xfId="0" applyNumberFormat="1" applyFont="1" applyBorder="1" applyAlignment="1" applyProtection="1">
      <alignment/>
      <protection/>
    </xf>
    <xf numFmtId="10" fontId="21" fillId="0" borderId="10" xfId="0" applyNumberFormat="1" applyFont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331"/>
  <sheetViews>
    <sheetView showGridLines="0" tabSelected="1" zoomScalePageLayoutView="0" workbookViewId="0" topLeftCell="A319">
      <selection activeCell="H340" sqref="H340"/>
    </sheetView>
  </sheetViews>
  <sheetFormatPr defaultColWidth="9.625" defaultRowHeight="12.75"/>
  <cols>
    <col min="1" max="6" width="9.625" style="2" customWidth="1"/>
    <col min="7" max="7" width="14.75390625" style="2" bestFit="1" customWidth="1"/>
    <col min="8" max="16384" width="9.625" style="2" customWidth="1"/>
  </cols>
  <sheetData>
    <row r="1" ht="12.75">
      <c r="A1" s="1" t="s">
        <v>0</v>
      </c>
    </row>
    <row r="2" spans="1:8" ht="12.75">
      <c r="A2" s="1" t="s">
        <v>73</v>
      </c>
      <c r="H2" s="1" t="s">
        <v>1</v>
      </c>
    </row>
    <row r="3" spans="1:8" ht="12.75">
      <c r="A3" s="1"/>
      <c r="H3" s="1" t="s">
        <v>1</v>
      </c>
    </row>
    <row r="4" spans="1:8" ht="12.75">
      <c r="A4" s="1"/>
      <c r="H4" s="1" t="s">
        <v>1</v>
      </c>
    </row>
    <row r="5" spans="1:8" ht="12.75">
      <c r="A5" s="1"/>
      <c r="H5" s="1" t="s">
        <v>2</v>
      </c>
    </row>
    <row r="7" ht="12.75">
      <c r="A7" s="1"/>
    </row>
    <row r="8" ht="12.75">
      <c r="A8" s="3"/>
    </row>
    <row r="9" spans="1:8" ht="12.75">
      <c r="A9" s="1"/>
      <c r="H9" s="4"/>
    </row>
    <row r="10" ht="12.75">
      <c r="A10" s="3"/>
    </row>
    <row r="11" ht="12.75">
      <c r="A11" s="1"/>
    </row>
    <row r="12" ht="12.75">
      <c r="A12" s="1"/>
    </row>
    <row r="14" spans="1:7" ht="12.75">
      <c r="A14" s="1" t="s">
        <v>3</v>
      </c>
      <c r="B14" s="5" t="s">
        <v>4</v>
      </c>
      <c r="C14" s="6"/>
      <c r="D14" s="6"/>
      <c r="E14" s="6"/>
      <c r="F14" s="6"/>
      <c r="G14" s="7">
        <v>0.2</v>
      </c>
    </row>
    <row r="15" spans="1:7" ht="12.75">
      <c r="A15" s="1" t="s">
        <v>3</v>
      </c>
      <c r="B15" s="5" t="s">
        <v>5</v>
      </c>
      <c r="C15" s="6"/>
      <c r="D15" s="6"/>
      <c r="E15" s="6"/>
      <c r="F15" s="6"/>
      <c r="G15" s="7">
        <v>0.2</v>
      </c>
    </row>
    <row r="16" spans="1:7" ht="12.75">
      <c r="A16" s="1" t="s">
        <v>6</v>
      </c>
      <c r="B16" s="5" t="s">
        <v>7</v>
      </c>
      <c r="C16" s="6"/>
      <c r="D16" s="6"/>
      <c r="E16" s="6"/>
      <c r="F16" s="6"/>
      <c r="G16" s="8">
        <v>1</v>
      </c>
    </row>
    <row r="17" spans="1:7" ht="12.75">
      <c r="A17" s="1" t="s">
        <v>6</v>
      </c>
      <c r="B17" s="5" t="s">
        <v>8</v>
      </c>
      <c r="C17" s="6"/>
      <c r="D17" s="6"/>
      <c r="E17" s="6"/>
      <c r="F17" s="6"/>
      <c r="G17" s="8">
        <f>((G18*(1-G20)-(G18*G$19)+((G20*G18*(1+G21/G22)^(G24*G22)))/((1+G15/G25)^(G24*G25))))/(1+PV(G15/G25,G24*G25-1,-1))</f>
        <v>26.059557752445375</v>
      </c>
    </row>
    <row r="18" spans="1:7" ht="12.75">
      <c r="A18" s="1" t="s">
        <v>9</v>
      </c>
      <c r="B18" s="5" t="s">
        <v>10</v>
      </c>
      <c r="C18" s="6"/>
      <c r="D18" s="6"/>
      <c r="E18" s="6"/>
      <c r="F18" s="6"/>
      <c r="G18" s="9">
        <v>1000</v>
      </c>
    </row>
    <row r="19" spans="1:7" ht="12.75">
      <c r="A19" s="1" t="s">
        <v>3</v>
      </c>
      <c r="B19" s="5" t="s">
        <v>11</v>
      </c>
      <c r="C19" s="6"/>
      <c r="D19" s="6"/>
      <c r="E19" s="6"/>
      <c r="F19" s="6"/>
      <c r="G19" s="7">
        <v>0</v>
      </c>
    </row>
    <row r="20" spans="1:7" ht="12.75">
      <c r="A20" s="1" t="s">
        <v>3</v>
      </c>
      <c r="B20" s="5" t="s">
        <v>12</v>
      </c>
      <c r="C20" s="6"/>
      <c r="D20" s="6"/>
      <c r="E20" s="6"/>
      <c r="F20" s="6"/>
      <c r="G20" s="7">
        <v>0</v>
      </c>
    </row>
    <row r="21" spans="1:7" ht="12.75">
      <c r="A21" s="1" t="s">
        <v>3</v>
      </c>
      <c r="B21" s="5" t="s">
        <v>13</v>
      </c>
      <c r="C21" s="6"/>
      <c r="D21" s="6"/>
      <c r="E21" s="6"/>
      <c r="F21" s="6"/>
      <c r="G21" s="7">
        <v>0</v>
      </c>
    </row>
    <row r="22" spans="1:7" ht="12.75">
      <c r="A22" s="1" t="s">
        <v>3</v>
      </c>
      <c r="B22" s="5" t="s">
        <v>14</v>
      </c>
      <c r="C22" s="6"/>
      <c r="D22" s="6"/>
      <c r="E22" s="6"/>
      <c r="F22" s="6"/>
      <c r="G22" s="10">
        <v>12</v>
      </c>
    </row>
    <row r="23" spans="1:7" ht="12.75">
      <c r="A23" s="1" t="s">
        <v>3</v>
      </c>
      <c r="B23" s="5" t="s">
        <v>15</v>
      </c>
      <c r="C23" s="6"/>
      <c r="D23" s="6"/>
      <c r="E23" s="6"/>
      <c r="F23" s="6"/>
      <c r="G23" s="11">
        <v>5</v>
      </c>
    </row>
    <row r="24" spans="1:7" ht="12.75">
      <c r="A24" s="1" t="s">
        <v>3</v>
      </c>
      <c r="B24" s="5" t="s">
        <v>16</v>
      </c>
      <c r="C24" s="6"/>
      <c r="D24" s="6"/>
      <c r="E24" s="6"/>
      <c r="F24" s="6"/>
      <c r="G24" s="11">
        <v>5</v>
      </c>
    </row>
    <row r="25" spans="1:7" ht="12.75">
      <c r="A25" s="1" t="s">
        <v>6</v>
      </c>
      <c r="B25" s="5" t="s">
        <v>17</v>
      </c>
      <c r="C25" s="6"/>
      <c r="D25" s="6"/>
      <c r="E25" s="6"/>
      <c r="F25" s="6"/>
      <c r="G25" s="10">
        <v>12</v>
      </c>
    </row>
    <row r="26" spans="1:7" ht="12.75">
      <c r="A26" s="1" t="s">
        <v>6</v>
      </c>
      <c r="B26" s="5" t="s">
        <v>18</v>
      </c>
      <c r="C26" s="6"/>
      <c r="D26" s="6"/>
      <c r="E26" s="6"/>
      <c r="F26" s="6"/>
      <c r="G26" s="6"/>
    </row>
    <row r="27" spans="1:7" ht="12.75">
      <c r="A27" s="1" t="s">
        <v>3</v>
      </c>
      <c r="B27" s="5" t="s">
        <v>19</v>
      </c>
      <c r="C27" s="6"/>
      <c r="D27" s="6"/>
      <c r="E27" s="6"/>
      <c r="F27" s="6"/>
      <c r="G27" s="7">
        <v>0</v>
      </c>
    </row>
    <row r="28" spans="1:7" ht="12.75">
      <c r="A28" s="1" t="s">
        <v>3</v>
      </c>
      <c r="B28" s="5" t="s">
        <v>20</v>
      </c>
      <c r="C28" s="6"/>
      <c r="D28" s="6"/>
      <c r="E28" s="6"/>
      <c r="F28" s="6"/>
      <c r="G28" s="7">
        <v>0</v>
      </c>
    </row>
    <row r="29" spans="1:9" ht="12.75">
      <c r="A29" s="1" t="s">
        <v>3</v>
      </c>
      <c r="B29" s="5" t="s">
        <v>21</v>
      </c>
      <c r="C29" s="6"/>
      <c r="D29" s="6"/>
      <c r="E29" s="6"/>
      <c r="F29" s="6"/>
      <c r="G29" s="11">
        <v>1</v>
      </c>
      <c r="I29" s="3" t="str">
        <f>PROPER(B49)</f>
        <v>Month</v>
      </c>
    </row>
    <row r="30" spans="1:7" ht="12.75">
      <c r="A30" s="12" t="s">
        <v>3</v>
      </c>
      <c r="B30" s="5" t="s">
        <v>22</v>
      </c>
      <c r="C30" s="6"/>
      <c r="D30" s="6"/>
      <c r="E30" s="6"/>
      <c r="F30" s="6"/>
      <c r="G30" s="7">
        <v>0.35</v>
      </c>
    </row>
    <row r="31" spans="1:7" ht="12.75">
      <c r="A31" s="1" t="s">
        <v>3</v>
      </c>
      <c r="B31" s="5" t="s">
        <v>23</v>
      </c>
      <c r="C31" s="6"/>
      <c r="D31" s="6"/>
      <c r="E31" s="6"/>
      <c r="F31" s="6"/>
      <c r="G31" s="7">
        <v>0.1</v>
      </c>
    </row>
    <row r="32" spans="1:7" ht="12.75">
      <c r="A32" s="12" t="s">
        <v>6</v>
      </c>
      <c r="B32" s="13" t="s">
        <v>74</v>
      </c>
      <c r="C32" s="14"/>
      <c r="D32" s="14"/>
      <c r="E32" s="14"/>
      <c r="F32" s="14"/>
      <c r="G32" s="15">
        <v>0.06</v>
      </c>
    </row>
    <row r="33" spans="1:7" ht="12.75">
      <c r="A33" s="1" t="s">
        <v>6</v>
      </c>
      <c r="B33" s="13" t="s">
        <v>75</v>
      </c>
      <c r="C33" s="14"/>
      <c r="D33" s="14"/>
      <c r="E33" s="14"/>
      <c r="F33" s="14"/>
      <c r="G33" s="16">
        <f>NPV(G32/12,K53:K183)</f>
        <v>32.92142744828002</v>
      </c>
    </row>
    <row r="35" ht="12.75">
      <c r="A35" s="1" t="s">
        <v>24</v>
      </c>
    </row>
    <row r="36" ht="12.75">
      <c r="A36" s="1" t="s">
        <v>25</v>
      </c>
    </row>
    <row r="38" ht="12.75">
      <c r="A38" s="1" t="s">
        <v>26</v>
      </c>
    </row>
    <row r="39" ht="12.75">
      <c r="A39" s="1" t="s">
        <v>27</v>
      </c>
    </row>
    <row r="40" ht="12.75">
      <c r="A40" s="1" t="s">
        <v>28</v>
      </c>
    </row>
    <row r="41" ht="12.75">
      <c r="A41" s="1" t="s">
        <v>29</v>
      </c>
    </row>
    <row r="43" ht="12.75">
      <c r="A43" s="1" t="s">
        <v>30</v>
      </c>
    </row>
    <row r="44" ht="12.75">
      <c r="A44" s="1" t="s">
        <v>31</v>
      </c>
    </row>
    <row r="45" spans="1:11" ht="12.75">
      <c r="A45" s="17" t="s">
        <v>32</v>
      </c>
      <c r="B45" s="17" t="s">
        <v>32</v>
      </c>
      <c r="C45" s="17" t="s">
        <v>32</v>
      </c>
      <c r="D45" s="17" t="s">
        <v>32</v>
      </c>
      <c r="E45" s="17" t="s">
        <v>32</v>
      </c>
      <c r="F45" s="17" t="s">
        <v>32</v>
      </c>
      <c r="G45" s="17" t="s">
        <v>32</v>
      </c>
      <c r="H45" s="17" t="s">
        <v>32</v>
      </c>
      <c r="I45" s="17" t="s">
        <v>32</v>
      </c>
      <c r="J45" s="17" t="s">
        <v>32</v>
      </c>
      <c r="K45" s="17" t="s">
        <v>32</v>
      </c>
    </row>
    <row r="47" spans="1:4" ht="12.75">
      <c r="A47" s="4"/>
      <c r="D47" s="1" t="s">
        <v>33</v>
      </c>
    </row>
    <row r="49" spans="1:12" ht="12.75">
      <c r="A49" s="4"/>
      <c r="B49" s="1" t="s">
        <v>34</v>
      </c>
      <c r="C49" s="1" t="s">
        <v>35</v>
      </c>
      <c r="D49" s="1" t="s">
        <v>36</v>
      </c>
      <c r="E49" s="1" t="s">
        <v>37</v>
      </c>
      <c r="F49" s="1" t="s">
        <v>38</v>
      </c>
      <c r="G49" s="1" t="s">
        <v>39</v>
      </c>
      <c r="H49" s="1" t="s">
        <v>40</v>
      </c>
      <c r="I49" s="1" t="s">
        <v>41</v>
      </c>
      <c r="J49" s="1" t="s">
        <v>42</v>
      </c>
      <c r="K49" s="1" t="s">
        <v>43</v>
      </c>
      <c r="L49" s="18"/>
    </row>
    <row r="50" spans="4:10" ht="12.75">
      <c r="D50" s="1" t="s">
        <v>44</v>
      </c>
      <c r="E50" s="1" t="s">
        <v>45</v>
      </c>
      <c r="G50" s="1" t="s">
        <v>46</v>
      </c>
      <c r="H50" s="1" t="s">
        <v>47</v>
      </c>
      <c r="J50" s="1" t="s">
        <v>48</v>
      </c>
    </row>
    <row r="51" spans="1:7" ht="12.75">
      <c r="A51" s="4"/>
      <c r="B51" s="19"/>
      <c r="G51" s="1" t="s">
        <v>49</v>
      </c>
    </row>
    <row r="52" spans="1:11" ht="12.75">
      <c r="A52" s="20" t="s">
        <v>50</v>
      </c>
      <c r="B52" s="19">
        <v>1</v>
      </c>
      <c r="C52" s="3">
        <f aca="true" t="shared" si="0" ref="C52:C63">IF(B52=$G$29,-G$18,0)</f>
        <v>-1000</v>
      </c>
      <c r="D52" s="3">
        <f aca="true" t="shared" si="1" ref="D52:D63">IF(B52=$G$29,G$18*G$20,0)</f>
        <v>0</v>
      </c>
      <c r="E52" s="3">
        <f aca="true" t="shared" si="2" ref="E52:E63">IF(B52&lt;$G$29,0,IF(B52&lt;=G$23*G$25+$G$29-1,+(G$16*12/G$25),0))+IF(B52=$G$29,G$19*G$18,0)</f>
        <v>1</v>
      </c>
      <c r="F52" s="3">
        <v>0</v>
      </c>
      <c r="G52" s="3">
        <f>IF(B52&gt;G$23*G$25+G$29,0,(SUM(D51:D$52)*((1+G$21/G$22)^((B52-G$29)/(12/G$22))-1))-SUM(G51))</f>
        <v>0</v>
      </c>
      <c r="J52" s="3">
        <f aca="true" t="shared" si="3" ref="J52:J83">C52+D52+E52</f>
        <v>-999</v>
      </c>
      <c r="K52" s="3">
        <f aca="true" t="shared" si="4" ref="K52:K59">C52+E52-I52+D52</f>
        <v>-999</v>
      </c>
    </row>
    <row r="53" spans="1:11" ht="12.75">
      <c r="A53" s="20" t="s">
        <v>51</v>
      </c>
      <c r="B53" s="19">
        <v>2</v>
      </c>
      <c r="C53" s="3">
        <f t="shared" si="0"/>
        <v>0</v>
      </c>
      <c r="D53" s="3">
        <f t="shared" si="1"/>
        <v>0</v>
      </c>
      <c r="E53" s="3">
        <f t="shared" si="2"/>
        <v>1</v>
      </c>
      <c r="F53" s="3">
        <v>0</v>
      </c>
      <c r="G53" s="3">
        <f>IF(B53&gt;G$23*G$25+G$29,0,(SUM(D$52)*((1+G$21/G$22)^((B53-G$29)/(12/G$22))-1))-SUM(G$51:G52))</f>
        <v>0</v>
      </c>
      <c r="J53" s="3">
        <f t="shared" si="3"/>
        <v>1</v>
      </c>
      <c r="K53" s="3">
        <f t="shared" si="4"/>
        <v>1</v>
      </c>
    </row>
    <row r="54" spans="1:11" ht="12.75">
      <c r="A54" s="20" t="s">
        <v>52</v>
      </c>
      <c r="B54" s="19">
        <v>3</v>
      </c>
      <c r="C54" s="3">
        <f t="shared" si="0"/>
        <v>0</v>
      </c>
      <c r="D54" s="3">
        <f t="shared" si="1"/>
        <v>0</v>
      </c>
      <c r="E54" s="3">
        <f t="shared" si="2"/>
        <v>1</v>
      </c>
      <c r="F54" s="3">
        <v>0</v>
      </c>
      <c r="G54" s="3">
        <f>IF(B54&gt;G$23*G$25+G$29,0,(SUM(D$52:D53)*((1+G$21/G$22)^((B54-G$29)/(12/G$22))-1))-SUM(G$51:G53))</f>
        <v>0</v>
      </c>
      <c r="I54" s="3">
        <f>H63*G$30*0.15</f>
        <v>0.6299999999999999</v>
      </c>
      <c r="J54" s="3">
        <f t="shared" si="3"/>
        <v>1</v>
      </c>
      <c r="K54" s="3">
        <f t="shared" si="4"/>
        <v>0.3700000000000001</v>
      </c>
    </row>
    <row r="55" spans="1:11" ht="12.75">
      <c r="A55" s="20" t="s">
        <v>53</v>
      </c>
      <c r="B55" s="19">
        <v>4</v>
      </c>
      <c r="C55" s="3">
        <f t="shared" si="0"/>
        <v>0</v>
      </c>
      <c r="D55" s="3">
        <f t="shared" si="1"/>
        <v>0</v>
      </c>
      <c r="E55" s="3">
        <f t="shared" si="2"/>
        <v>1</v>
      </c>
      <c r="F55" s="3">
        <v>0</v>
      </c>
      <c r="G55" s="3">
        <f>IF(B55&gt;G$23*G$25+G$29,0,(SUM(D$52:D54)*((1+G$21/G$22)^((B55-G$29)/(12/G$22))-1))-SUM(G$51:G54))</f>
        <v>0</v>
      </c>
      <c r="J55" s="3">
        <f t="shared" si="3"/>
        <v>1</v>
      </c>
      <c r="K55" s="3">
        <f t="shared" si="4"/>
        <v>1</v>
      </c>
    </row>
    <row r="56" spans="1:11" ht="12.75">
      <c r="A56" s="20" t="s">
        <v>54</v>
      </c>
      <c r="B56" s="19">
        <v>5</v>
      </c>
      <c r="C56" s="3">
        <f t="shared" si="0"/>
        <v>0</v>
      </c>
      <c r="D56" s="3">
        <f t="shared" si="1"/>
        <v>0</v>
      </c>
      <c r="E56" s="3">
        <f t="shared" si="2"/>
        <v>1</v>
      </c>
      <c r="F56" s="3">
        <v>0</v>
      </c>
      <c r="G56" s="3">
        <f>IF(B56&gt;G$23*G$25+G$29,0,(SUM(D$52:D55)*((1+G$21/G$22)^((B56-G$29)/(12/G$22))-1))-SUM(G$51:G55))</f>
        <v>0</v>
      </c>
      <c r="J56" s="3">
        <f t="shared" si="3"/>
        <v>1</v>
      </c>
      <c r="K56" s="3">
        <f t="shared" si="4"/>
        <v>1</v>
      </c>
    </row>
    <row r="57" spans="1:11" ht="12.75">
      <c r="A57" s="20" t="s">
        <v>55</v>
      </c>
      <c r="B57" s="19">
        <v>6</v>
      </c>
      <c r="C57" s="3">
        <f t="shared" si="0"/>
        <v>0</v>
      </c>
      <c r="D57" s="3">
        <f t="shared" si="1"/>
        <v>0</v>
      </c>
      <c r="E57" s="3">
        <f t="shared" si="2"/>
        <v>1</v>
      </c>
      <c r="F57" s="3">
        <v>0</v>
      </c>
      <c r="G57" s="3">
        <f>IF(B57&gt;G$23*G$25+G$29,0,(SUM(D$52:D56)*((1+G$21/G$22)^((B57-G$29)/(12/G$22))-1))-SUM(G$51:G56))</f>
        <v>0</v>
      </c>
      <c r="I57" s="3">
        <f>H63*$G$30*0.3</f>
        <v>1.2599999999999998</v>
      </c>
      <c r="J57" s="3">
        <f t="shared" si="3"/>
        <v>1</v>
      </c>
      <c r="K57" s="3">
        <f t="shared" si="4"/>
        <v>-0.2599999999999998</v>
      </c>
    </row>
    <row r="58" spans="1:11" ht="12.75">
      <c r="A58" s="20" t="s">
        <v>56</v>
      </c>
      <c r="B58" s="19">
        <v>7</v>
      </c>
      <c r="C58" s="3">
        <f t="shared" si="0"/>
        <v>0</v>
      </c>
      <c r="D58" s="3">
        <f t="shared" si="1"/>
        <v>0</v>
      </c>
      <c r="E58" s="3">
        <f t="shared" si="2"/>
        <v>1</v>
      </c>
      <c r="F58" s="3">
        <v>0</v>
      </c>
      <c r="G58" s="3">
        <f>IF(B58&gt;G$23*G$25+G$29,0,(SUM(D$52:D57)*((1+G$21/G$22)^((B58-G$29)/(12/G$22))-1))-SUM(G$51:G57))</f>
        <v>0</v>
      </c>
      <c r="J58" s="3">
        <f t="shared" si="3"/>
        <v>1</v>
      </c>
      <c r="K58" s="3">
        <f t="shared" si="4"/>
        <v>1</v>
      </c>
    </row>
    <row r="59" spans="1:11" ht="12.75">
      <c r="A59" s="20" t="s">
        <v>57</v>
      </c>
      <c r="B59" s="19">
        <v>8</v>
      </c>
      <c r="C59" s="3">
        <f t="shared" si="0"/>
        <v>0</v>
      </c>
      <c r="D59" s="3">
        <f t="shared" si="1"/>
        <v>0</v>
      </c>
      <c r="E59" s="3">
        <f t="shared" si="2"/>
        <v>1</v>
      </c>
      <c r="F59" s="3">
        <v>0</v>
      </c>
      <c r="G59" s="3">
        <f>IF(B59&gt;G$23*G$25+G$29,0,(SUM(D$52:D58)*((1+G$21/G$22)^((B59-G$29)/(12/G$22))-1))-SUM(G$51:G58))</f>
        <v>0</v>
      </c>
      <c r="J59" s="3">
        <f t="shared" si="3"/>
        <v>1</v>
      </c>
      <c r="K59" s="3">
        <f t="shared" si="4"/>
        <v>1</v>
      </c>
    </row>
    <row r="60" spans="1:11" ht="12.75">
      <c r="A60" s="20" t="s">
        <v>58</v>
      </c>
      <c r="B60" s="19">
        <v>9</v>
      </c>
      <c r="C60" s="3">
        <f t="shared" si="0"/>
        <v>0</v>
      </c>
      <c r="D60" s="3">
        <f t="shared" si="1"/>
        <v>0</v>
      </c>
      <c r="E60" s="3">
        <f t="shared" si="2"/>
        <v>1</v>
      </c>
      <c r="F60" s="3">
        <v>0</v>
      </c>
      <c r="G60" s="3">
        <f>IF(B60&gt;G$23*G$25+G$29,0,(SUM(D$52:D59)*((1+G$21/G$22)^((B60-G$29)/(12/G$22))-1))-SUM(G$51:G59))</f>
        <v>0</v>
      </c>
      <c r="I60" s="3">
        <f>H63*$G$30*0.3</f>
        <v>1.2599999999999998</v>
      </c>
      <c r="J60" s="3">
        <f t="shared" si="3"/>
        <v>1</v>
      </c>
      <c r="K60" s="3">
        <f>C60+E60-I57+D60</f>
        <v>-0.2599999999999998</v>
      </c>
    </row>
    <row r="61" spans="1:11" ht="12.75">
      <c r="A61" s="20" t="s">
        <v>59</v>
      </c>
      <c r="B61" s="19">
        <v>10</v>
      </c>
      <c r="C61" s="3">
        <f t="shared" si="0"/>
        <v>0</v>
      </c>
      <c r="D61" s="3">
        <f t="shared" si="1"/>
        <v>0</v>
      </c>
      <c r="E61" s="3">
        <f t="shared" si="2"/>
        <v>1</v>
      </c>
      <c r="F61" s="3">
        <v>0</v>
      </c>
      <c r="G61" s="3">
        <f>IF(B61&gt;G$23*G$25+G$29,0,(SUM(D$52:D60)*((1+G$21/G$22)^((B61-G$29)/(12/G$22))-1))-SUM(G$51:G60))</f>
        <v>0</v>
      </c>
      <c r="J61" s="3">
        <f t="shared" si="3"/>
        <v>1</v>
      </c>
      <c r="K61" s="3">
        <f aca="true" t="shared" si="5" ref="K61:K92">C61+E61-I61+D61</f>
        <v>1</v>
      </c>
    </row>
    <row r="62" spans="1:11" ht="12.75">
      <c r="A62" s="20" t="s">
        <v>60</v>
      </c>
      <c r="B62" s="19">
        <v>11</v>
      </c>
      <c r="C62" s="3">
        <f t="shared" si="0"/>
        <v>0</v>
      </c>
      <c r="D62" s="3">
        <f t="shared" si="1"/>
        <v>0</v>
      </c>
      <c r="E62" s="3">
        <f t="shared" si="2"/>
        <v>1</v>
      </c>
      <c r="F62" s="3">
        <v>0</v>
      </c>
      <c r="G62" s="3">
        <f>IF(B62&gt;G$23*G$25+G$29,0,(SUM(D$52:D61)*((1+G$21/G$22)^((B62-G$29)/(12/G$22))-1))-SUM(G$51:G61))</f>
        <v>0</v>
      </c>
      <c r="J62" s="3">
        <f t="shared" si="3"/>
        <v>1</v>
      </c>
      <c r="K62" s="3">
        <f t="shared" si="5"/>
        <v>1</v>
      </c>
    </row>
    <row r="63" spans="1:11" ht="12.75">
      <c r="A63" s="20" t="s">
        <v>61</v>
      </c>
      <c r="B63" s="19">
        <v>12</v>
      </c>
      <c r="C63" s="3">
        <f t="shared" si="0"/>
        <v>0</v>
      </c>
      <c r="D63" s="3">
        <f t="shared" si="1"/>
        <v>0</v>
      </c>
      <c r="E63" s="3">
        <f t="shared" si="2"/>
        <v>1</v>
      </c>
      <c r="F63" s="3">
        <f>IF(G29&gt;6,$G$28*$G$18/2,$G$28*$G18)</f>
        <v>0</v>
      </c>
      <c r="G63" s="3">
        <f>IF(B63&gt;G$23*G$25+G$29,0,(SUM(D$52:D62)*((1+G$21/G$22)^((B63-G$29)/(12/G$22))-1))-SUM(G$51:G62))</f>
        <v>0</v>
      </c>
      <c r="H63" s="3">
        <f>SUM(E52:E63)-F63-SUM(G52:G63)</f>
        <v>12</v>
      </c>
      <c r="I63" s="3">
        <f>H63*$G$30*0.25</f>
        <v>1.0499999999999998</v>
      </c>
      <c r="J63" s="3">
        <f t="shared" si="3"/>
        <v>1</v>
      </c>
      <c r="K63" s="3">
        <f t="shared" si="5"/>
        <v>-0.04999999999999982</v>
      </c>
    </row>
    <row r="64" spans="1:11" ht="12.75">
      <c r="A64" s="20" t="s">
        <v>50</v>
      </c>
      <c r="B64" s="19">
        <v>13</v>
      </c>
      <c r="C64" s="3">
        <f aca="true" t="shared" si="6" ref="C64:C95">IF(B64=G$23*G$25+G$29,G$18*G$27,0)</f>
        <v>0</v>
      </c>
      <c r="D64" s="3">
        <f aca="true" t="shared" si="7" ref="D64:D95">IF(B64=$G$23*G$25+G$29,-G$18*G$20*((1+G$21/G$22)^(G$23*G$22)),0)</f>
        <v>0</v>
      </c>
      <c r="E64" s="3">
        <f aca="true" t="shared" si="8" ref="E64:E95">IF(B64&lt;$G$29,0,IF(B64&lt;=G$23*G$25+$G$29-1,+(G$16*12/G$25),0))</f>
        <v>1</v>
      </c>
      <c r="F64" s="3">
        <v>0</v>
      </c>
      <c r="G64" s="3">
        <f>IF(B64&gt;G$23*G$25+G$29,0,(SUM(D$52:D63)*((1+G$21/G$22)^((B64-G$29)/(12/G$22))-1))-SUM(G$51:G63))</f>
        <v>0</v>
      </c>
      <c r="J64" s="3">
        <f t="shared" si="3"/>
        <v>1</v>
      </c>
      <c r="K64" s="3">
        <f t="shared" si="5"/>
        <v>1</v>
      </c>
    </row>
    <row r="65" spans="1:11" ht="12.75">
      <c r="A65" s="20" t="s">
        <v>51</v>
      </c>
      <c r="B65" s="19">
        <v>14</v>
      </c>
      <c r="C65" s="3">
        <f t="shared" si="6"/>
        <v>0</v>
      </c>
      <c r="D65" s="3">
        <f t="shared" si="7"/>
        <v>0</v>
      </c>
      <c r="E65" s="3">
        <f t="shared" si="8"/>
        <v>1</v>
      </c>
      <c r="F65" s="3">
        <v>0</v>
      </c>
      <c r="G65" s="3">
        <f>IF(B65&gt;G$23*G$25+G$29,0,(SUM(D$52:D64)*((1+G$21/G$22)^((B65-G$29)/(12/G$22))-1))-SUM(G$51:G64))</f>
        <v>0</v>
      </c>
      <c r="J65" s="3">
        <f t="shared" si="3"/>
        <v>1</v>
      </c>
      <c r="K65" s="3">
        <f t="shared" si="5"/>
        <v>1</v>
      </c>
    </row>
    <row r="66" spans="1:11" ht="12.75">
      <c r="A66" s="20" t="s">
        <v>52</v>
      </c>
      <c r="B66" s="19">
        <v>15</v>
      </c>
      <c r="C66" s="3">
        <f t="shared" si="6"/>
        <v>0</v>
      </c>
      <c r="D66" s="3">
        <f t="shared" si="7"/>
        <v>0</v>
      </c>
      <c r="E66" s="3">
        <f t="shared" si="8"/>
        <v>1</v>
      </c>
      <c r="F66" s="3">
        <v>0</v>
      </c>
      <c r="G66" s="3">
        <f>IF(B66&gt;G$23*G$25+G$29,0,(SUM(D$52:D65)*((1+G$21/G$22)^((B66-G$29)/(12/G$22))-1))-SUM(G$51:G65))</f>
        <v>0</v>
      </c>
      <c r="I66" s="3">
        <f>H75*G$30*0.15</f>
        <v>0.6299999999999999</v>
      </c>
      <c r="J66" s="3">
        <f t="shared" si="3"/>
        <v>1</v>
      </c>
      <c r="K66" s="3">
        <f t="shared" si="5"/>
        <v>0.3700000000000001</v>
      </c>
    </row>
    <row r="67" spans="1:11" ht="12.75">
      <c r="A67" s="20" t="s">
        <v>53</v>
      </c>
      <c r="B67" s="19">
        <v>16</v>
      </c>
      <c r="C67" s="3">
        <f t="shared" si="6"/>
        <v>0</v>
      </c>
      <c r="D67" s="3">
        <f t="shared" si="7"/>
        <v>0</v>
      </c>
      <c r="E67" s="3">
        <f t="shared" si="8"/>
        <v>1</v>
      </c>
      <c r="F67" s="3">
        <v>0</v>
      </c>
      <c r="G67" s="3">
        <f>IF(B67&gt;G$23*G$25+G$29,0,(SUM(D$52:D66)*((1+G$21/G$22)^((B67-G$29)/(12/G$22))-1))-SUM(G$51:G66))</f>
        <v>0</v>
      </c>
      <c r="J67" s="3">
        <f t="shared" si="3"/>
        <v>1</v>
      </c>
      <c r="K67" s="3">
        <f t="shared" si="5"/>
        <v>1</v>
      </c>
    </row>
    <row r="68" spans="1:11" ht="12.75">
      <c r="A68" s="20" t="s">
        <v>54</v>
      </c>
      <c r="B68" s="19">
        <v>17</v>
      </c>
      <c r="C68" s="3">
        <f t="shared" si="6"/>
        <v>0</v>
      </c>
      <c r="D68" s="3">
        <f t="shared" si="7"/>
        <v>0</v>
      </c>
      <c r="E68" s="3">
        <f t="shared" si="8"/>
        <v>1</v>
      </c>
      <c r="F68" s="3">
        <v>0</v>
      </c>
      <c r="G68" s="3">
        <f>IF(B68&gt;G$23*G$25+G$29,0,(SUM(D$52:D67)*((1+G$21/G$22)^((B68-G$29)/(12/G$22))-1))-SUM(G$51:G67))</f>
        <v>0</v>
      </c>
      <c r="J68" s="3">
        <f t="shared" si="3"/>
        <v>1</v>
      </c>
      <c r="K68" s="3">
        <f t="shared" si="5"/>
        <v>1</v>
      </c>
    </row>
    <row r="69" spans="1:11" ht="12.75">
      <c r="A69" s="20" t="s">
        <v>55</v>
      </c>
      <c r="B69" s="19">
        <v>18</v>
      </c>
      <c r="C69" s="3">
        <f t="shared" si="6"/>
        <v>0</v>
      </c>
      <c r="D69" s="3">
        <f t="shared" si="7"/>
        <v>0</v>
      </c>
      <c r="E69" s="3">
        <f t="shared" si="8"/>
        <v>1</v>
      </c>
      <c r="F69" s="3">
        <v>0</v>
      </c>
      <c r="G69" s="3">
        <f>IF(B69&gt;G$23*G$25+G$29,0,(SUM(D$52:D68)*((1+G$21/G$22)^((B69-G$29)/(12/G$22))-1))-SUM(G$51:G68))</f>
        <v>0</v>
      </c>
      <c r="I69" s="3">
        <f>H75*$G$30*0.3</f>
        <v>1.2599999999999998</v>
      </c>
      <c r="J69" s="3">
        <f t="shared" si="3"/>
        <v>1</v>
      </c>
      <c r="K69" s="3">
        <f t="shared" si="5"/>
        <v>-0.2599999999999998</v>
      </c>
    </row>
    <row r="70" spans="1:11" ht="12.75">
      <c r="A70" s="20" t="s">
        <v>56</v>
      </c>
      <c r="B70" s="19">
        <v>19</v>
      </c>
      <c r="C70" s="3">
        <f t="shared" si="6"/>
        <v>0</v>
      </c>
      <c r="D70" s="3">
        <f t="shared" si="7"/>
        <v>0</v>
      </c>
      <c r="E70" s="3">
        <f t="shared" si="8"/>
        <v>1</v>
      </c>
      <c r="F70" s="3">
        <v>0</v>
      </c>
      <c r="G70" s="3">
        <f>IF(B70&gt;G$23*G$25+G$29,0,(SUM(D$52:D69)*((1+G$21/G$22)^((B70-G$29)/(12/G$22))-1))-SUM(G$51:G69))</f>
        <v>0</v>
      </c>
      <c r="J70" s="3">
        <f t="shared" si="3"/>
        <v>1</v>
      </c>
      <c r="K70" s="3">
        <f t="shared" si="5"/>
        <v>1</v>
      </c>
    </row>
    <row r="71" spans="1:11" ht="12.75">
      <c r="A71" s="20" t="s">
        <v>57</v>
      </c>
      <c r="B71" s="19">
        <v>20</v>
      </c>
      <c r="C71" s="3">
        <f t="shared" si="6"/>
        <v>0</v>
      </c>
      <c r="D71" s="3">
        <f t="shared" si="7"/>
        <v>0</v>
      </c>
      <c r="E71" s="3">
        <f t="shared" si="8"/>
        <v>1</v>
      </c>
      <c r="F71" s="3">
        <v>0</v>
      </c>
      <c r="G71" s="3">
        <f>IF(B71&gt;G$23*G$25+G$29,0,(SUM(D$52:D70)*((1+G$21/G$22)^((B71-G$29)/(12/G$22))-1))-SUM(G$51:G70))</f>
        <v>0</v>
      </c>
      <c r="J71" s="3">
        <f t="shared" si="3"/>
        <v>1</v>
      </c>
      <c r="K71" s="3">
        <f t="shared" si="5"/>
        <v>1</v>
      </c>
    </row>
    <row r="72" spans="1:11" ht="12.75">
      <c r="A72" s="20" t="s">
        <v>58</v>
      </c>
      <c r="B72" s="19">
        <v>21</v>
      </c>
      <c r="C72" s="3">
        <f t="shared" si="6"/>
        <v>0</v>
      </c>
      <c r="D72" s="3">
        <f t="shared" si="7"/>
        <v>0</v>
      </c>
      <c r="E72" s="3">
        <f t="shared" si="8"/>
        <v>1</v>
      </c>
      <c r="F72" s="3">
        <v>0</v>
      </c>
      <c r="G72" s="3">
        <f>IF(B72&gt;G$23*G$25+G$29,0,(SUM(D$52:D71)*((1+G$21/G$22)^((B72-G$29)/(12/G$22))-1))-SUM(G$51:G71))</f>
        <v>0</v>
      </c>
      <c r="I72" s="3">
        <f>H75*$G$30*0.3</f>
        <v>1.2599999999999998</v>
      </c>
      <c r="J72" s="3">
        <f t="shared" si="3"/>
        <v>1</v>
      </c>
      <c r="K72" s="3">
        <f t="shared" si="5"/>
        <v>-0.2599999999999998</v>
      </c>
    </row>
    <row r="73" spans="1:11" ht="12.75">
      <c r="A73" s="20" t="s">
        <v>59</v>
      </c>
      <c r="B73" s="19">
        <v>22</v>
      </c>
      <c r="C73" s="3">
        <f t="shared" si="6"/>
        <v>0</v>
      </c>
      <c r="D73" s="3">
        <f t="shared" si="7"/>
        <v>0</v>
      </c>
      <c r="E73" s="3">
        <f t="shared" si="8"/>
        <v>1</v>
      </c>
      <c r="F73" s="3">
        <v>0</v>
      </c>
      <c r="G73" s="3">
        <f>IF(B73&gt;G$23*G$25+G$29,0,(SUM(D$52:D72)*((1+G$21/G$22)^((B73-G$29)/(12/G$22))-1))-SUM(G$51:G72))</f>
        <v>0</v>
      </c>
      <c r="J73" s="3">
        <f t="shared" si="3"/>
        <v>1</v>
      </c>
      <c r="K73" s="3">
        <f t="shared" si="5"/>
        <v>1</v>
      </c>
    </row>
    <row r="74" spans="1:11" ht="12.75">
      <c r="A74" s="20" t="s">
        <v>60</v>
      </c>
      <c r="B74" s="19">
        <v>23</v>
      </c>
      <c r="C74" s="3">
        <f t="shared" si="6"/>
        <v>0</v>
      </c>
      <c r="D74" s="3">
        <f t="shared" si="7"/>
        <v>0</v>
      </c>
      <c r="E74" s="3">
        <f t="shared" si="8"/>
        <v>1</v>
      </c>
      <c r="F74" s="3">
        <v>0</v>
      </c>
      <c r="G74" s="3">
        <f>IF(B74&gt;G$23*G$25+G$29,0,(SUM(D$52:D73)*((1+G$21/G$22)^((B74-G$29)/(12/G$22))-1))-SUM(G$51:G73))</f>
        <v>0</v>
      </c>
      <c r="J74" s="3">
        <f t="shared" si="3"/>
        <v>1</v>
      </c>
      <c r="K74" s="3">
        <f t="shared" si="5"/>
        <v>1</v>
      </c>
    </row>
    <row r="75" spans="1:11" ht="12.75">
      <c r="A75" s="20" t="s">
        <v>61</v>
      </c>
      <c r="B75" s="19">
        <v>24</v>
      </c>
      <c r="C75" s="3">
        <f t="shared" si="6"/>
        <v>0</v>
      </c>
      <c r="D75" s="3">
        <f t="shared" si="7"/>
        <v>0</v>
      </c>
      <c r="E75" s="3">
        <f t="shared" si="8"/>
        <v>1</v>
      </c>
      <c r="F75" s="3">
        <f>($G$18-SUM(F$49:F74)-SUM(C$64:C75))*$G$28</f>
        <v>0</v>
      </c>
      <c r="G75" s="3">
        <f>IF(B75&gt;G$23*G$25+G$29,0,(SUM(D$52:D74)*((1+G$21/G$22)^((B75-G$29)/(12/G$22))-1))-SUM(G$51:G74))</f>
        <v>0</v>
      </c>
      <c r="H75" s="3">
        <f>SUM(E64:E75)-F75-SUM(G64:G75)</f>
        <v>12</v>
      </c>
      <c r="I75" s="3">
        <f>H75*$G$30*0.25</f>
        <v>1.0499999999999998</v>
      </c>
      <c r="J75" s="3">
        <f t="shared" si="3"/>
        <v>1</v>
      </c>
      <c r="K75" s="3">
        <f t="shared" si="5"/>
        <v>-0.04999999999999982</v>
      </c>
    </row>
    <row r="76" spans="1:11" ht="12.75">
      <c r="A76" s="20" t="s">
        <v>50</v>
      </c>
      <c r="B76" s="19">
        <v>25</v>
      </c>
      <c r="C76" s="3">
        <f t="shared" si="6"/>
        <v>0</v>
      </c>
      <c r="D76" s="3">
        <f t="shared" si="7"/>
        <v>0</v>
      </c>
      <c r="E76" s="3">
        <f t="shared" si="8"/>
        <v>1</v>
      </c>
      <c r="F76" s="3">
        <v>0</v>
      </c>
      <c r="G76" s="3">
        <f>IF(B76&gt;G$23*G$25+G$29,0,(SUM(D$52:D75)*((1+G$21/G$22)^((B76-G$29)/(12/G$22))-1))-SUM(G$51:G75))</f>
        <v>0</v>
      </c>
      <c r="J76" s="3">
        <f t="shared" si="3"/>
        <v>1</v>
      </c>
      <c r="K76" s="3">
        <f t="shared" si="5"/>
        <v>1</v>
      </c>
    </row>
    <row r="77" spans="1:11" ht="12.75">
      <c r="A77" s="20" t="s">
        <v>51</v>
      </c>
      <c r="B77" s="19">
        <v>26</v>
      </c>
      <c r="C77" s="3">
        <f t="shared" si="6"/>
        <v>0</v>
      </c>
      <c r="D77" s="3">
        <f t="shared" si="7"/>
        <v>0</v>
      </c>
      <c r="E77" s="3">
        <f t="shared" si="8"/>
        <v>1</v>
      </c>
      <c r="F77" s="3">
        <v>0</v>
      </c>
      <c r="G77" s="3">
        <f>IF(B77&gt;G$23*G$25+G$29,0,(SUM(D$52:D76)*((1+G$21/G$22)^((B77-G$29)/(12/G$22))-1))-SUM(G$51:G76))</f>
        <v>0</v>
      </c>
      <c r="J77" s="3">
        <f t="shared" si="3"/>
        <v>1</v>
      </c>
      <c r="K77" s="3">
        <f t="shared" si="5"/>
        <v>1</v>
      </c>
    </row>
    <row r="78" spans="1:11" ht="12.75">
      <c r="A78" s="20" t="s">
        <v>52</v>
      </c>
      <c r="B78" s="19">
        <v>27</v>
      </c>
      <c r="C78" s="3">
        <f t="shared" si="6"/>
        <v>0</v>
      </c>
      <c r="D78" s="3">
        <f t="shared" si="7"/>
        <v>0</v>
      </c>
      <c r="E78" s="3">
        <f t="shared" si="8"/>
        <v>1</v>
      </c>
      <c r="F78" s="3">
        <v>0</v>
      </c>
      <c r="G78" s="3">
        <f>IF(B78&gt;G$23*G$25+G$29,0,(SUM(D$52:D77)*((1+G$21/G$22)^((B78-G$29)/(12/G$22))-1))-SUM(G$51:G77))</f>
        <v>0</v>
      </c>
      <c r="I78" s="3">
        <f>H87*G$30*0.15</f>
        <v>0.6299999999999999</v>
      </c>
      <c r="J78" s="3">
        <f t="shared" si="3"/>
        <v>1</v>
      </c>
      <c r="K78" s="3">
        <f t="shared" si="5"/>
        <v>0.3700000000000001</v>
      </c>
    </row>
    <row r="79" spans="1:11" ht="12.75">
      <c r="A79" s="20" t="s">
        <v>53</v>
      </c>
      <c r="B79" s="19">
        <v>28</v>
      </c>
      <c r="C79" s="3">
        <f t="shared" si="6"/>
        <v>0</v>
      </c>
      <c r="D79" s="3">
        <f t="shared" si="7"/>
        <v>0</v>
      </c>
      <c r="E79" s="3">
        <f t="shared" si="8"/>
        <v>1</v>
      </c>
      <c r="F79" s="3">
        <v>0</v>
      </c>
      <c r="G79" s="3">
        <f>IF(B79&gt;G$23*G$25+G$29,0,(SUM(D$52:D78)*((1+G$21/G$22)^((B79-G$29)/(12/G$22))-1))-SUM(G$51:G78))</f>
        <v>0</v>
      </c>
      <c r="J79" s="3">
        <f t="shared" si="3"/>
        <v>1</v>
      </c>
      <c r="K79" s="3">
        <f t="shared" si="5"/>
        <v>1</v>
      </c>
    </row>
    <row r="80" spans="1:11" ht="12.75">
      <c r="A80" s="20" t="s">
        <v>54</v>
      </c>
      <c r="B80" s="19">
        <v>29</v>
      </c>
      <c r="C80" s="3">
        <f t="shared" si="6"/>
        <v>0</v>
      </c>
      <c r="D80" s="3">
        <f t="shared" si="7"/>
        <v>0</v>
      </c>
      <c r="E80" s="3">
        <f t="shared" si="8"/>
        <v>1</v>
      </c>
      <c r="F80" s="3">
        <v>0</v>
      </c>
      <c r="G80" s="3">
        <f>IF(B80&gt;G$23*G$25+G$29,0,(SUM(D$52:D79)*((1+G$21/G$22)^((B80-G$29)/(12/G$22))-1))-SUM(G$51:G79))</f>
        <v>0</v>
      </c>
      <c r="J80" s="3">
        <f t="shared" si="3"/>
        <v>1</v>
      </c>
      <c r="K80" s="3">
        <f t="shared" si="5"/>
        <v>1</v>
      </c>
    </row>
    <row r="81" spans="1:11" ht="12.75">
      <c r="A81" s="20" t="s">
        <v>55</v>
      </c>
      <c r="B81" s="19">
        <v>30</v>
      </c>
      <c r="C81" s="3">
        <f t="shared" si="6"/>
        <v>0</v>
      </c>
      <c r="D81" s="3">
        <f t="shared" si="7"/>
        <v>0</v>
      </c>
      <c r="E81" s="3">
        <f t="shared" si="8"/>
        <v>1</v>
      </c>
      <c r="F81" s="3">
        <v>0</v>
      </c>
      <c r="G81" s="3">
        <f>IF(B81&gt;G$23*G$25+G$29,0,(SUM(D$52:D80)*((1+G$21/G$22)^((B81-G$29)/(12/G$22))-1))-SUM(G$51:G80))</f>
        <v>0</v>
      </c>
      <c r="I81" s="3">
        <f>H87*$G$30*0.3</f>
        <v>1.2599999999999998</v>
      </c>
      <c r="J81" s="3">
        <f t="shared" si="3"/>
        <v>1</v>
      </c>
      <c r="K81" s="3">
        <f t="shared" si="5"/>
        <v>-0.2599999999999998</v>
      </c>
    </row>
    <row r="82" spans="1:11" ht="12.75">
      <c r="A82" s="20" t="s">
        <v>56</v>
      </c>
      <c r="B82" s="19">
        <v>31</v>
      </c>
      <c r="C82" s="3">
        <f t="shared" si="6"/>
        <v>0</v>
      </c>
      <c r="D82" s="3">
        <f t="shared" si="7"/>
        <v>0</v>
      </c>
      <c r="E82" s="3">
        <f t="shared" si="8"/>
        <v>1</v>
      </c>
      <c r="F82" s="3">
        <v>0</v>
      </c>
      <c r="G82" s="3">
        <f>IF(B82&gt;G$23*G$25+G$29,0,(SUM(D$52:D81)*((1+G$21/G$22)^((B82-G$29)/(12/G$22))-1))-SUM(G$51:G81))</f>
        <v>0</v>
      </c>
      <c r="J82" s="3">
        <f t="shared" si="3"/>
        <v>1</v>
      </c>
      <c r="K82" s="3">
        <f t="shared" si="5"/>
        <v>1</v>
      </c>
    </row>
    <row r="83" spans="1:11" ht="12.75">
      <c r="A83" s="20" t="s">
        <v>57</v>
      </c>
      <c r="B83" s="19">
        <v>32</v>
      </c>
      <c r="C83" s="3">
        <f t="shared" si="6"/>
        <v>0</v>
      </c>
      <c r="D83" s="3">
        <f t="shared" si="7"/>
        <v>0</v>
      </c>
      <c r="E83" s="3">
        <f t="shared" si="8"/>
        <v>1</v>
      </c>
      <c r="F83" s="3">
        <v>0</v>
      </c>
      <c r="G83" s="3">
        <f>IF(B83&gt;G$23*G$25+G$29,0,(SUM(D$52:D82)*((1+G$21/G$22)^((B83-G$29)/(12/G$22))-1))-SUM(G$51:G82))</f>
        <v>0</v>
      </c>
      <c r="J83" s="3">
        <f t="shared" si="3"/>
        <v>1</v>
      </c>
      <c r="K83" s="3">
        <f t="shared" si="5"/>
        <v>1</v>
      </c>
    </row>
    <row r="84" spans="1:11" ht="12.75">
      <c r="A84" s="20" t="s">
        <v>58</v>
      </c>
      <c r="B84" s="19">
        <v>33</v>
      </c>
      <c r="C84" s="3">
        <f t="shared" si="6"/>
        <v>0</v>
      </c>
      <c r="D84" s="3">
        <f t="shared" si="7"/>
        <v>0</v>
      </c>
      <c r="E84" s="3">
        <f t="shared" si="8"/>
        <v>1</v>
      </c>
      <c r="F84" s="3">
        <v>0</v>
      </c>
      <c r="G84" s="3">
        <f>IF(B84&gt;G$23*G$25+G$29,0,(SUM(D$52:D83)*((1+G$21/G$22)^((B84-G$29)/(12/G$22))-1))-SUM(G$51:G83))</f>
        <v>0</v>
      </c>
      <c r="I84" s="3">
        <f>H87*$G$30*0.3</f>
        <v>1.2599999999999998</v>
      </c>
      <c r="J84" s="3">
        <f aca="true" t="shared" si="9" ref="J84:J115">C84+D84+E84</f>
        <v>1</v>
      </c>
      <c r="K84" s="3">
        <f t="shared" si="5"/>
        <v>-0.2599999999999998</v>
      </c>
    </row>
    <row r="85" spans="1:11" ht="12.75">
      <c r="A85" s="20" t="s">
        <v>59</v>
      </c>
      <c r="B85" s="19">
        <v>34</v>
      </c>
      <c r="C85" s="3">
        <f t="shared" si="6"/>
        <v>0</v>
      </c>
      <c r="D85" s="3">
        <f t="shared" si="7"/>
        <v>0</v>
      </c>
      <c r="E85" s="3">
        <f t="shared" si="8"/>
        <v>1</v>
      </c>
      <c r="F85" s="3">
        <v>0</v>
      </c>
      <c r="G85" s="3">
        <f>IF(B85&gt;G$23*G$25+G$29,0,(SUM(D$52:D84)*((1+G$21/G$22)^((B85-G$29)/(12/G$22))-1))-SUM(G$51:G84))</f>
        <v>0</v>
      </c>
      <c r="J85" s="3">
        <f t="shared" si="9"/>
        <v>1</v>
      </c>
      <c r="K85" s="3">
        <f t="shared" si="5"/>
        <v>1</v>
      </c>
    </row>
    <row r="86" spans="1:11" ht="12.75">
      <c r="A86" s="20" t="s">
        <v>60</v>
      </c>
      <c r="B86" s="19">
        <v>35</v>
      </c>
      <c r="C86" s="3">
        <f t="shared" si="6"/>
        <v>0</v>
      </c>
      <c r="D86" s="3">
        <f t="shared" si="7"/>
        <v>0</v>
      </c>
      <c r="E86" s="3">
        <f t="shared" si="8"/>
        <v>1</v>
      </c>
      <c r="F86" s="3">
        <v>0</v>
      </c>
      <c r="G86" s="3">
        <f>IF(B86&gt;G$23*G$25+G$29,0,(SUM(D$52:D85)*((1+G$21/G$22)^((B86-G$29)/(12/G$22))-1))-SUM(G$51:G85))</f>
        <v>0</v>
      </c>
      <c r="J86" s="3">
        <f t="shared" si="9"/>
        <v>1</v>
      </c>
      <c r="K86" s="3">
        <f t="shared" si="5"/>
        <v>1</v>
      </c>
    </row>
    <row r="87" spans="1:11" ht="12.75">
      <c r="A87" s="20" t="s">
        <v>61</v>
      </c>
      <c r="B87" s="19">
        <v>36</v>
      </c>
      <c r="C87" s="3">
        <f t="shared" si="6"/>
        <v>0</v>
      </c>
      <c r="D87" s="3">
        <f t="shared" si="7"/>
        <v>0</v>
      </c>
      <c r="E87" s="3">
        <f t="shared" si="8"/>
        <v>1</v>
      </c>
      <c r="F87" s="3">
        <f>($G$18-SUM(F$49:F86)-SUM(C$64:C87))*$G$28</f>
        <v>0</v>
      </c>
      <c r="G87" s="3">
        <f>IF(B87&gt;G$23*G$25+G$29,0,(SUM(D$52:D86)*((1+G$21/G$22)^((B87-G$29)/(12/G$22))-1))-SUM(G$51:G86))</f>
        <v>0</v>
      </c>
      <c r="H87" s="3">
        <f>SUM(E76:E87)-F87-SUM(G76:G87)</f>
        <v>12</v>
      </c>
      <c r="I87" s="3">
        <f>H87*$G$30*0.25</f>
        <v>1.0499999999999998</v>
      </c>
      <c r="J87" s="3">
        <f t="shared" si="9"/>
        <v>1</v>
      </c>
      <c r="K87" s="3">
        <f t="shared" si="5"/>
        <v>-0.04999999999999982</v>
      </c>
    </row>
    <row r="88" spans="1:11" ht="12.75">
      <c r="A88" s="20" t="s">
        <v>50</v>
      </c>
      <c r="B88" s="19">
        <v>37</v>
      </c>
      <c r="C88" s="3">
        <f t="shared" si="6"/>
        <v>0</v>
      </c>
      <c r="D88" s="3">
        <f t="shared" si="7"/>
        <v>0</v>
      </c>
      <c r="E88" s="3">
        <f t="shared" si="8"/>
        <v>1</v>
      </c>
      <c r="F88" s="3">
        <v>0</v>
      </c>
      <c r="G88" s="3">
        <f>IF(B88&gt;G$23*G$25+G$29,0,(SUM(D$52:D87)*((1+G$21/G$22)^((B88-G$29)/(12/G$22))-1))-SUM(G$51:G87))</f>
        <v>0</v>
      </c>
      <c r="J88" s="3">
        <f t="shared" si="9"/>
        <v>1</v>
      </c>
      <c r="K88" s="3">
        <f t="shared" si="5"/>
        <v>1</v>
      </c>
    </row>
    <row r="89" spans="1:11" ht="12.75">
      <c r="A89" s="20" t="s">
        <v>51</v>
      </c>
      <c r="B89" s="19">
        <v>38</v>
      </c>
      <c r="C89" s="3">
        <f t="shared" si="6"/>
        <v>0</v>
      </c>
      <c r="D89" s="3">
        <f t="shared" si="7"/>
        <v>0</v>
      </c>
      <c r="E89" s="3">
        <f t="shared" si="8"/>
        <v>1</v>
      </c>
      <c r="F89" s="3">
        <v>0</v>
      </c>
      <c r="G89" s="3">
        <f>IF(B89&gt;G$23*G$25+G$29,0,(SUM(D$52:D88)*((1+G$21/G$22)^((B89-G$29)/(12/G$22))-1))-SUM(G$51:G88))</f>
        <v>0</v>
      </c>
      <c r="J89" s="3">
        <f t="shared" si="9"/>
        <v>1</v>
      </c>
      <c r="K89" s="3">
        <f t="shared" si="5"/>
        <v>1</v>
      </c>
    </row>
    <row r="90" spans="1:11" ht="12.75">
      <c r="A90" s="20" t="s">
        <v>52</v>
      </c>
      <c r="B90" s="19">
        <v>39</v>
      </c>
      <c r="C90" s="3">
        <f t="shared" si="6"/>
        <v>0</v>
      </c>
      <c r="D90" s="3">
        <f t="shared" si="7"/>
        <v>0</v>
      </c>
      <c r="E90" s="3">
        <f t="shared" si="8"/>
        <v>1</v>
      </c>
      <c r="F90" s="3">
        <v>0</v>
      </c>
      <c r="G90" s="3">
        <f>IF(B90&gt;G$23*G$25+G$29,0,(SUM(D$52:D89)*((1+G$21/G$22)^((B90-G$29)/(12/G$22))-1))-SUM(G$51:G89))</f>
        <v>0</v>
      </c>
      <c r="I90" s="3">
        <f>H99*G$30*0.15</f>
        <v>0.6299999999999999</v>
      </c>
      <c r="J90" s="3">
        <f t="shared" si="9"/>
        <v>1</v>
      </c>
      <c r="K90" s="3">
        <f t="shared" si="5"/>
        <v>0.3700000000000001</v>
      </c>
    </row>
    <row r="91" spans="1:11" ht="12.75">
      <c r="A91" s="20" t="s">
        <v>53</v>
      </c>
      <c r="B91" s="19">
        <v>40</v>
      </c>
      <c r="C91" s="3">
        <f t="shared" si="6"/>
        <v>0</v>
      </c>
      <c r="D91" s="3">
        <f t="shared" si="7"/>
        <v>0</v>
      </c>
      <c r="E91" s="3">
        <f t="shared" si="8"/>
        <v>1</v>
      </c>
      <c r="F91" s="3">
        <v>0</v>
      </c>
      <c r="G91" s="3">
        <f>IF(B91&gt;G$23*G$25+G$29,0,(SUM(D$52:D90)*((1+G$21/G$22)^((B91-G$29)/(12/G$22))-1))-SUM(G$51:G90))</f>
        <v>0</v>
      </c>
      <c r="J91" s="3">
        <f t="shared" si="9"/>
        <v>1</v>
      </c>
      <c r="K91" s="3">
        <f t="shared" si="5"/>
        <v>1</v>
      </c>
    </row>
    <row r="92" spans="1:11" ht="12.75">
      <c r="A92" s="20" t="s">
        <v>54</v>
      </c>
      <c r="B92" s="19">
        <v>41</v>
      </c>
      <c r="C92" s="3">
        <f t="shared" si="6"/>
        <v>0</v>
      </c>
      <c r="D92" s="3">
        <f t="shared" si="7"/>
        <v>0</v>
      </c>
      <c r="E92" s="3">
        <f t="shared" si="8"/>
        <v>1</v>
      </c>
      <c r="F92" s="3">
        <v>0</v>
      </c>
      <c r="G92" s="3">
        <f>IF(B92&gt;G$23*G$25+G$29,0,(SUM(D$52:D91)*((1+G$21/G$22)^((B92-G$29)/(12/G$22))-1))-SUM(G$51:G91))</f>
        <v>0</v>
      </c>
      <c r="J92" s="3">
        <f t="shared" si="9"/>
        <v>1</v>
      </c>
      <c r="K92" s="3">
        <f t="shared" si="5"/>
        <v>1</v>
      </c>
    </row>
    <row r="93" spans="1:11" ht="12.75">
      <c r="A93" s="20" t="s">
        <v>55</v>
      </c>
      <c r="B93" s="19">
        <v>42</v>
      </c>
      <c r="C93" s="3">
        <f t="shared" si="6"/>
        <v>0</v>
      </c>
      <c r="D93" s="3">
        <f t="shared" si="7"/>
        <v>0</v>
      </c>
      <c r="E93" s="3">
        <f t="shared" si="8"/>
        <v>1</v>
      </c>
      <c r="F93" s="3">
        <v>0</v>
      </c>
      <c r="G93" s="3">
        <f>IF(B93&gt;G$23*G$25+G$29,0,(SUM(D$52:D92)*((1+G$21/G$22)^((B93-G$29)/(12/G$22))-1))-SUM(G$51:G92))</f>
        <v>0</v>
      </c>
      <c r="I93" s="3">
        <f>H99*$G$30*0.3</f>
        <v>1.2599999999999998</v>
      </c>
      <c r="J93" s="3">
        <f t="shared" si="9"/>
        <v>1</v>
      </c>
      <c r="K93" s="3">
        <f aca="true" t="shared" si="10" ref="K93:K124">C93+E93-I93+D93</f>
        <v>-0.2599999999999998</v>
      </c>
    </row>
    <row r="94" spans="1:11" ht="12.75">
      <c r="A94" s="20" t="s">
        <v>56</v>
      </c>
      <c r="B94" s="19">
        <v>43</v>
      </c>
      <c r="C94" s="3">
        <f t="shared" si="6"/>
        <v>0</v>
      </c>
      <c r="D94" s="3">
        <f t="shared" si="7"/>
        <v>0</v>
      </c>
      <c r="E94" s="3">
        <f t="shared" si="8"/>
        <v>1</v>
      </c>
      <c r="F94" s="3">
        <v>0</v>
      </c>
      <c r="G94" s="3">
        <f>IF(B94&gt;G$23*G$25+G$29,0,(SUM(D$52:D93)*((1+G$21/G$22)^((B94-G$29)/(12/G$22))-1))-SUM(G$51:G93))</f>
        <v>0</v>
      </c>
      <c r="J94" s="3">
        <f t="shared" si="9"/>
        <v>1</v>
      </c>
      <c r="K94" s="3">
        <f t="shared" si="10"/>
        <v>1</v>
      </c>
    </row>
    <row r="95" spans="1:11" ht="12.75">
      <c r="A95" s="20" t="s">
        <v>57</v>
      </c>
      <c r="B95" s="19">
        <v>44</v>
      </c>
      <c r="C95" s="3">
        <f t="shared" si="6"/>
        <v>0</v>
      </c>
      <c r="D95" s="3">
        <f t="shared" si="7"/>
        <v>0</v>
      </c>
      <c r="E95" s="3">
        <f t="shared" si="8"/>
        <v>1</v>
      </c>
      <c r="F95" s="3">
        <v>0</v>
      </c>
      <c r="G95" s="3">
        <f>IF(B95&gt;G$23*G$25+G$29,0,(SUM(D$52:D94)*((1+G$21/G$22)^((B95-G$29)/(12/G$22))-1))-SUM(G$51:G94))</f>
        <v>0</v>
      </c>
      <c r="J95" s="3">
        <f t="shared" si="9"/>
        <v>1</v>
      </c>
      <c r="K95" s="3">
        <f t="shared" si="10"/>
        <v>1</v>
      </c>
    </row>
    <row r="96" spans="1:11" ht="12.75">
      <c r="A96" s="20" t="s">
        <v>58</v>
      </c>
      <c r="B96" s="19">
        <v>45</v>
      </c>
      <c r="C96" s="3">
        <f aca="true" t="shared" si="11" ref="C96:C127">IF(B96=G$23*G$25+G$29,G$18*G$27,0)</f>
        <v>0</v>
      </c>
      <c r="D96" s="3">
        <f aca="true" t="shared" si="12" ref="D96:D127">IF(B96=$G$23*G$25+G$29,-G$18*G$20*((1+G$21/G$22)^(G$23*G$22)),0)</f>
        <v>0</v>
      </c>
      <c r="E96" s="3">
        <f aca="true" t="shared" si="13" ref="E96:E127">IF(B96&lt;$G$29,0,IF(B96&lt;=G$23*G$25+$G$29-1,+(G$16*12/G$25),0))</f>
        <v>1</v>
      </c>
      <c r="F96" s="3">
        <v>0</v>
      </c>
      <c r="G96" s="3">
        <f>IF(B96&gt;G$23*G$25+G$29,0,(SUM(D$52:D95)*((1+G$21/G$22)^((B96-G$29)/(12/G$22))-1))-SUM(G$51:G95))</f>
        <v>0</v>
      </c>
      <c r="I96" s="3">
        <f>H99*$G$30*0.3</f>
        <v>1.2599999999999998</v>
      </c>
      <c r="J96" s="3">
        <f t="shared" si="9"/>
        <v>1</v>
      </c>
      <c r="K96" s="3">
        <f t="shared" si="10"/>
        <v>-0.2599999999999998</v>
      </c>
    </row>
    <row r="97" spans="1:11" ht="12.75">
      <c r="A97" s="20" t="s">
        <v>59</v>
      </c>
      <c r="B97" s="19">
        <v>46</v>
      </c>
      <c r="C97" s="3">
        <f t="shared" si="11"/>
        <v>0</v>
      </c>
      <c r="D97" s="3">
        <f t="shared" si="12"/>
        <v>0</v>
      </c>
      <c r="E97" s="3">
        <f t="shared" si="13"/>
        <v>1</v>
      </c>
      <c r="F97" s="3">
        <v>0</v>
      </c>
      <c r="G97" s="3">
        <f>IF(B97&gt;G$23*G$25+G$29,0,(SUM(D$52:D96)*((1+G$21/G$22)^((B97-G$29)/(12/G$22))-1))-SUM(G$51:G96))</f>
        <v>0</v>
      </c>
      <c r="J97" s="3">
        <f t="shared" si="9"/>
        <v>1</v>
      </c>
      <c r="K97" s="3">
        <f t="shared" si="10"/>
        <v>1</v>
      </c>
    </row>
    <row r="98" spans="1:11" ht="12.75">
      <c r="A98" s="20" t="s">
        <v>60</v>
      </c>
      <c r="B98" s="19">
        <v>47</v>
      </c>
      <c r="C98" s="3">
        <f t="shared" si="11"/>
        <v>0</v>
      </c>
      <c r="D98" s="3">
        <f t="shared" si="12"/>
        <v>0</v>
      </c>
      <c r="E98" s="3">
        <f t="shared" si="13"/>
        <v>1</v>
      </c>
      <c r="F98" s="3">
        <v>0</v>
      </c>
      <c r="G98" s="3">
        <f>IF(B98&gt;G$23*G$25+G$29,0,(SUM(D$52:D97)*((1+G$21/G$22)^((B98-G$29)/(12/G$22))-1))-SUM(G$51:G97))</f>
        <v>0</v>
      </c>
      <c r="J98" s="3">
        <f t="shared" si="9"/>
        <v>1</v>
      </c>
      <c r="K98" s="3">
        <f t="shared" si="10"/>
        <v>1</v>
      </c>
    </row>
    <row r="99" spans="1:11" ht="12.75">
      <c r="A99" s="20" t="s">
        <v>61</v>
      </c>
      <c r="B99" s="19">
        <v>48</v>
      </c>
      <c r="C99" s="3">
        <f t="shared" si="11"/>
        <v>0</v>
      </c>
      <c r="D99" s="3">
        <f t="shared" si="12"/>
        <v>0</v>
      </c>
      <c r="E99" s="3">
        <f t="shared" si="13"/>
        <v>1</v>
      </c>
      <c r="F99" s="3">
        <f>($G$18-SUM(F$49:F98)-SUM(C$64:C99))*$G$28</f>
        <v>0</v>
      </c>
      <c r="G99" s="3">
        <f>IF(B99&gt;G$23*G$25+G$29,0,(SUM(D$52:D98)*((1+G$21/G$22)^((B99-G$29)/(12/G$22))-1))-SUM(G$51:G98))</f>
        <v>0</v>
      </c>
      <c r="H99" s="3">
        <f>SUM(E88:E99)-F99-SUM(G88:G99)</f>
        <v>12</v>
      </c>
      <c r="I99" s="3">
        <f>H99*$G$30*0.25</f>
        <v>1.0499999999999998</v>
      </c>
      <c r="J99" s="3">
        <f t="shared" si="9"/>
        <v>1</v>
      </c>
      <c r="K99" s="3">
        <f t="shared" si="10"/>
        <v>-0.04999999999999982</v>
      </c>
    </row>
    <row r="100" spans="1:11" ht="12.75">
      <c r="A100" s="20" t="s">
        <v>50</v>
      </c>
      <c r="B100" s="19">
        <v>49</v>
      </c>
      <c r="C100" s="3">
        <f t="shared" si="11"/>
        <v>0</v>
      </c>
      <c r="D100" s="3">
        <f t="shared" si="12"/>
        <v>0</v>
      </c>
      <c r="E100" s="3">
        <f t="shared" si="13"/>
        <v>1</v>
      </c>
      <c r="F100" s="3">
        <v>0</v>
      </c>
      <c r="G100" s="3">
        <f>IF(B100&gt;G$23*G$25+G$29,0,(SUM(D$52:D99)*((1+G$21/G$22)^((B100-G$29)/(12/G$22))-1))-SUM(G$51:G99))</f>
        <v>0</v>
      </c>
      <c r="J100" s="3">
        <f t="shared" si="9"/>
        <v>1</v>
      </c>
      <c r="K100" s="3">
        <f t="shared" si="10"/>
        <v>1</v>
      </c>
    </row>
    <row r="101" spans="1:11" ht="12.75">
      <c r="A101" s="20" t="s">
        <v>51</v>
      </c>
      <c r="B101" s="19">
        <v>50</v>
      </c>
      <c r="C101" s="3">
        <f t="shared" si="11"/>
        <v>0</v>
      </c>
      <c r="D101" s="3">
        <f t="shared" si="12"/>
        <v>0</v>
      </c>
      <c r="E101" s="3">
        <f t="shared" si="13"/>
        <v>1</v>
      </c>
      <c r="F101" s="3">
        <v>0</v>
      </c>
      <c r="G101" s="3">
        <f>IF(B101&gt;G$23*G$25+G$29,0,(SUM(D$52:D100)*((1+G$21/G$22)^((B101-G$29)/(12/G$22))-1))-SUM(G$51:G100))</f>
        <v>0</v>
      </c>
      <c r="J101" s="3">
        <f t="shared" si="9"/>
        <v>1</v>
      </c>
      <c r="K101" s="3">
        <f t="shared" si="10"/>
        <v>1</v>
      </c>
    </row>
    <row r="102" spans="1:11" ht="12.75">
      <c r="A102" s="20" t="s">
        <v>52</v>
      </c>
      <c r="B102" s="19">
        <v>51</v>
      </c>
      <c r="C102" s="3">
        <f t="shared" si="11"/>
        <v>0</v>
      </c>
      <c r="D102" s="3">
        <f t="shared" si="12"/>
        <v>0</v>
      </c>
      <c r="E102" s="3">
        <f t="shared" si="13"/>
        <v>1</v>
      </c>
      <c r="F102" s="3">
        <v>0</v>
      </c>
      <c r="G102" s="3">
        <f>IF(B102&gt;G$23*G$25+G$29,0,(SUM(D$52:D101)*((1+G$21/G$22)^((B102-G$29)/(12/G$22))-1))-SUM(G$51:G101))</f>
        <v>0</v>
      </c>
      <c r="I102" s="3">
        <f>H111*G$30*0.15</f>
        <v>0.6299999999999999</v>
      </c>
      <c r="J102" s="3">
        <f t="shared" si="9"/>
        <v>1</v>
      </c>
      <c r="K102" s="3">
        <f t="shared" si="10"/>
        <v>0.3700000000000001</v>
      </c>
    </row>
    <row r="103" spans="1:11" ht="12.75">
      <c r="A103" s="20" t="s">
        <v>53</v>
      </c>
      <c r="B103" s="19">
        <v>52</v>
      </c>
      <c r="C103" s="3">
        <f t="shared" si="11"/>
        <v>0</v>
      </c>
      <c r="D103" s="3">
        <f t="shared" si="12"/>
        <v>0</v>
      </c>
      <c r="E103" s="3">
        <f t="shared" si="13"/>
        <v>1</v>
      </c>
      <c r="F103" s="3">
        <v>0</v>
      </c>
      <c r="G103" s="3">
        <f>IF(B103&gt;G$23*G$25+G$29,0,(SUM(D$52:D102)*((1+G$21/G$22)^((B103-G$29)/(12/G$22))-1))-SUM(G$51:G102))</f>
        <v>0</v>
      </c>
      <c r="J103" s="3">
        <f t="shared" si="9"/>
        <v>1</v>
      </c>
      <c r="K103" s="3">
        <f t="shared" si="10"/>
        <v>1</v>
      </c>
    </row>
    <row r="104" spans="1:11" ht="12.75">
      <c r="A104" s="20" t="s">
        <v>54</v>
      </c>
      <c r="B104" s="19">
        <v>53</v>
      </c>
      <c r="C104" s="3">
        <f t="shared" si="11"/>
        <v>0</v>
      </c>
      <c r="D104" s="3">
        <f t="shared" si="12"/>
        <v>0</v>
      </c>
      <c r="E104" s="3">
        <f t="shared" si="13"/>
        <v>1</v>
      </c>
      <c r="F104" s="3">
        <v>0</v>
      </c>
      <c r="G104" s="3">
        <f>IF(B104&gt;G$23*G$25+G$29,0,(SUM(D$52:D103)*((1+G$21/G$22)^((B104-G$29)/(12/G$22))-1))-SUM(G$51:G103))</f>
        <v>0</v>
      </c>
      <c r="J104" s="3">
        <f t="shared" si="9"/>
        <v>1</v>
      </c>
      <c r="K104" s="3">
        <f t="shared" si="10"/>
        <v>1</v>
      </c>
    </row>
    <row r="105" spans="1:11" ht="12.75">
      <c r="A105" s="20" t="s">
        <v>55</v>
      </c>
      <c r="B105" s="19">
        <v>54</v>
      </c>
      <c r="C105" s="3">
        <f t="shared" si="11"/>
        <v>0</v>
      </c>
      <c r="D105" s="3">
        <f t="shared" si="12"/>
        <v>0</v>
      </c>
      <c r="E105" s="3">
        <f t="shared" si="13"/>
        <v>1</v>
      </c>
      <c r="F105" s="3">
        <v>0</v>
      </c>
      <c r="G105" s="3">
        <f>IF(B105&gt;G$23*G$25+G$29,0,(SUM(D$52:D104)*((1+G$21/G$22)^((B105-G$29)/(12/G$22))-1))-SUM(G$51:G104))</f>
        <v>0</v>
      </c>
      <c r="I105" s="3">
        <f>H111*$G$30*0.3</f>
        <v>1.2599999999999998</v>
      </c>
      <c r="J105" s="3">
        <f t="shared" si="9"/>
        <v>1</v>
      </c>
      <c r="K105" s="3">
        <f t="shared" si="10"/>
        <v>-0.2599999999999998</v>
      </c>
    </row>
    <row r="106" spans="1:11" ht="12.75">
      <c r="A106" s="20" t="s">
        <v>56</v>
      </c>
      <c r="B106" s="19">
        <v>55</v>
      </c>
      <c r="C106" s="3">
        <f t="shared" si="11"/>
        <v>0</v>
      </c>
      <c r="D106" s="3">
        <f t="shared" si="12"/>
        <v>0</v>
      </c>
      <c r="E106" s="3">
        <f t="shared" si="13"/>
        <v>1</v>
      </c>
      <c r="F106" s="3">
        <v>0</v>
      </c>
      <c r="G106" s="3">
        <f>IF(B106&gt;G$23*G$25+G$29,0,(SUM(D$52:D105)*((1+G$21/G$22)^((B106-G$29)/(12/G$22))-1))-SUM(G$51:G105))</f>
        <v>0</v>
      </c>
      <c r="J106" s="3">
        <f t="shared" si="9"/>
        <v>1</v>
      </c>
      <c r="K106" s="3">
        <f t="shared" si="10"/>
        <v>1</v>
      </c>
    </row>
    <row r="107" spans="1:11" ht="12.75">
      <c r="A107" s="20" t="s">
        <v>57</v>
      </c>
      <c r="B107" s="19">
        <v>56</v>
      </c>
      <c r="C107" s="3">
        <f t="shared" si="11"/>
        <v>0</v>
      </c>
      <c r="D107" s="3">
        <f t="shared" si="12"/>
        <v>0</v>
      </c>
      <c r="E107" s="3">
        <f t="shared" si="13"/>
        <v>1</v>
      </c>
      <c r="F107" s="3">
        <v>0</v>
      </c>
      <c r="G107" s="3">
        <f>IF(B107&gt;G$23*G$25+G$29,0,(SUM(D$52:D106)*((1+G$21/G$22)^((B107-G$29)/(12/G$22))-1))-SUM(G$51:G106))</f>
        <v>0</v>
      </c>
      <c r="J107" s="3">
        <f t="shared" si="9"/>
        <v>1</v>
      </c>
      <c r="K107" s="3">
        <f t="shared" si="10"/>
        <v>1</v>
      </c>
    </row>
    <row r="108" spans="1:11" ht="12.75">
      <c r="A108" s="20" t="s">
        <v>58</v>
      </c>
      <c r="B108" s="19">
        <v>57</v>
      </c>
      <c r="C108" s="3">
        <f t="shared" si="11"/>
        <v>0</v>
      </c>
      <c r="D108" s="3">
        <f t="shared" si="12"/>
        <v>0</v>
      </c>
      <c r="E108" s="3">
        <f t="shared" si="13"/>
        <v>1</v>
      </c>
      <c r="F108" s="3">
        <v>0</v>
      </c>
      <c r="G108" s="3">
        <f>IF(B108&gt;G$23*G$25+G$29,0,(SUM(D$52:D107)*((1+G$21/G$22)^((B108-G$29)/(12/G$22))-1))-SUM(G$51:G107))</f>
        <v>0</v>
      </c>
      <c r="I108" s="3">
        <f>H111*$G$30*0.3</f>
        <v>1.2599999999999998</v>
      </c>
      <c r="J108" s="3">
        <f t="shared" si="9"/>
        <v>1</v>
      </c>
      <c r="K108" s="3">
        <f t="shared" si="10"/>
        <v>-0.2599999999999998</v>
      </c>
    </row>
    <row r="109" spans="1:11" ht="12.75">
      <c r="A109" s="20" t="s">
        <v>59</v>
      </c>
      <c r="B109" s="19">
        <v>58</v>
      </c>
      <c r="C109" s="3">
        <f t="shared" si="11"/>
        <v>0</v>
      </c>
      <c r="D109" s="3">
        <f t="shared" si="12"/>
        <v>0</v>
      </c>
      <c r="E109" s="3">
        <f t="shared" si="13"/>
        <v>1</v>
      </c>
      <c r="F109" s="3">
        <v>0</v>
      </c>
      <c r="G109" s="3">
        <f>IF(B109&gt;G$23*G$25+G$29,0,(SUM(D$52:D108)*((1+G$21/G$22)^((B109-G$29)/(12/G$22))-1))-SUM(G$51:G108))</f>
        <v>0</v>
      </c>
      <c r="J109" s="3">
        <f t="shared" si="9"/>
        <v>1</v>
      </c>
      <c r="K109" s="3">
        <f t="shared" si="10"/>
        <v>1</v>
      </c>
    </row>
    <row r="110" spans="1:11" ht="12.75">
      <c r="A110" s="20" t="s">
        <v>60</v>
      </c>
      <c r="B110" s="19">
        <v>59</v>
      </c>
      <c r="C110" s="3">
        <f t="shared" si="11"/>
        <v>0</v>
      </c>
      <c r="D110" s="3">
        <f t="shared" si="12"/>
        <v>0</v>
      </c>
      <c r="E110" s="3">
        <f t="shared" si="13"/>
        <v>1</v>
      </c>
      <c r="F110" s="3">
        <v>0</v>
      </c>
      <c r="G110" s="3">
        <f>IF(B110&gt;G$23*G$25+G$29,0,(SUM(D$52:D109)*((1+G$21/G$22)^((B110-G$29)/(12/G$22))-1))-SUM(G$51:G109))</f>
        <v>0</v>
      </c>
      <c r="J110" s="3">
        <f t="shared" si="9"/>
        <v>1</v>
      </c>
      <c r="K110" s="3">
        <f t="shared" si="10"/>
        <v>1</v>
      </c>
    </row>
    <row r="111" spans="1:11" ht="12.75">
      <c r="A111" s="20" t="s">
        <v>61</v>
      </c>
      <c r="B111" s="19">
        <v>60</v>
      </c>
      <c r="C111" s="3">
        <f t="shared" si="11"/>
        <v>0</v>
      </c>
      <c r="D111" s="3">
        <f t="shared" si="12"/>
        <v>0</v>
      </c>
      <c r="E111" s="3">
        <f t="shared" si="13"/>
        <v>1</v>
      </c>
      <c r="F111" s="3">
        <f>($G$18-SUM(F$49:F110)-SUM(C$64:C111))*$G$28</f>
        <v>0</v>
      </c>
      <c r="G111" s="3">
        <f>IF(B111&gt;G$23*G$25+G$29,0,(SUM(D$52:D110)*((1+G$21/G$22)^((B111-G$29)/(12/G$22))-1))-SUM(G$51:G110))</f>
        <v>0</v>
      </c>
      <c r="H111" s="3">
        <f>SUM(E100:E111)-F111-SUM(G100:G111)</f>
        <v>12</v>
      </c>
      <c r="I111" s="3">
        <f>H111*$G$30*0.25</f>
        <v>1.0499999999999998</v>
      </c>
      <c r="J111" s="3">
        <f t="shared" si="9"/>
        <v>1</v>
      </c>
      <c r="K111" s="3">
        <f t="shared" si="10"/>
        <v>-0.04999999999999982</v>
      </c>
    </row>
    <row r="112" spans="1:11" ht="12.75">
      <c r="A112" s="20" t="s">
        <v>50</v>
      </c>
      <c r="B112" s="19">
        <v>61</v>
      </c>
      <c r="C112" s="3">
        <f t="shared" si="11"/>
        <v>0</v>
      </c>
      <c r="D112" s="3">
        <f t="shared" si="12"/>
        <v>0</v>
      </c>
      <c r="E112" s="3">
        <f t="shared" si="13"/>
        <v>0</v>
      </c>
      <c r="F112" s="3">
        <v>0</v>
      </c>
      <c r="G112" s="3">
        <f>IF(B112&gt;G$23*G$25+G$29,0,(SUM(D$52:D111)*((1+G$21/G$22)^((B112-G$29)/(12/G$22))-1))-SUM(G$51:G111))</f>
        <v>0</v>
      </c>
      <c r="J112" s="3">
        <f t="shared" si="9"/>
        <v>0</v>
      </c>
      <c r="K112" s="3">
        <f t="shared" si="10"/>
        <v>0</v>
      </c>
    </row>
    <row r="113" spans="1:12" ht="12.75">
      <c r="A113" s="20" t="s">
        <v>51</v>
      </c>
      <c r="B113" s="19">
        <v>62</v>
      </c>
      <c r="C113" s="3">
        <f t="shared" si="11"/>
        <v>0</v>
      </c>
      <c r="D113" s="3">
        <f t="shared" si="12"/>
        <v>0</v>
      </c>
      <c r="E113" s="3">
        <f t="shared" si="13"/>
        <v>0</v>
      </c>
      <c r="F113" s="3">
        <v>0</v>
      </c>
      <c r="G113" s="3">
        <f>IF(B113&gt;G$23*G$25+G$29,0,(SUM(D$52:D112)*((1+G$21/G$22)^((B113-G$29)/(12/G$22))-1))-SUM(G$51:G112))</f>
        <v>0</v>
      </c>
      <c r="J113" s="3">
        <f t="shared" si="9"/>
        <v>0</v>
      </c>
      <c r="K113" s="3">
        <f t="shared" si="10"/>
        <v>0</v>
      </c>
      <c r="L113" s="18"/>
    </row>
    <row r="114" spans="1:11" ht="12.75">
      <c r="A114" s="20" t="s">
        <v>52</v>
      </c>
      <c r="B114" s="19">
        <v>63</v>
      </c>
      <c r="C114" s="3">
        <f t="shared" si="11"/>
        <v>0</v>
      </c>
      <c r="D114" s="3">
        <f t="shared" si="12"/>
        <v>0</v>
      </c>
      <c r="E114" s="3">
        <f t="shared" si="13"/>
        <v>0</v>
      </c>
      <c r="F114" s="3">
        <v>0</v>
      </c>
      <c r="G114" s="3">
        <f>IF(B114&gt;G$23*G$25+G$29,0,(SUM(D$52:D113)*((1+G$21/G$22)^((B114-G$29)/(12/G$22))-1))-SUM(G$51:G113))</f>
        <v>0</v>
      </c>
      <c r="I114" s="3">
        <f>H123*G$30*0.15</f>
        <v>0</v>
      </c>
      <c r="J114" s="3">
        <f t="shared" si="9"/>
        <v>0</v>
      </c>
      <c r="K114" s="3">
        <f t="shared" si="10"/>
        <v>0</v>
      </c>
    </row>
    <row r="115" spans="1:11" ht="12.75">
      <c r="A115" s="20" t="s">
        <v>53</v>
      </c>
      <c r="B115" s="19">
        <v>64</v>
      </c>
      <c r="C115" s="3">
        <f t="shared" si="11"/>
        <v>0</v>
      </c>
      <c r="D115" s="3">
        <f t="shared" si="12"/>
        <v>0</v>
      </c>
      <c r="E115" s="3">
        <f t="shared" si="13"/>
        <v>0</v>
      </c>
      <c r="F115" s="3">
        <v>0</v>
      </c>
      <c r="G115" s="3">
        <f>IF(B115&gt;G$23*G$25+G$29,0,(SUM(D$52:D114)*((1+G$21/G$22)^((B115-G$29)/(12/G$22))-1))-SUM(G$51:G114))</f>
        <v>0</v>
      </c>
      <c r="J115" s="3">
        <f t="shared" si="9"/>
        <v>0</v>
      </c>
      <c r="K115" s="3">
        <f t="shared" si="10"/>
        <v>0</v>
      </c>
    </row>
    <row r="116" spans="1:11" ht="12.75">
      <c r="A116" s="20" t="s">
        <v>54</v>
      </c>
      <c r="B116" s="19">
        <v>65</v>
      </c>
      <c r="C116" s="3">
        <f t="shared" si="11"/>
        <v>0</v>
      </c>
      <c r="D116" s="3">
        <f t="shared" si="12"/>
        <v>0</v>
      </c>
      <c r="E116" s="3">
        <f t="shared" si="13"/>
        <v>0</v>
      </c>
      <c r="F116" s="3">
        <v>0</v>
      </c>
      <c r="G116" s="3">
        <f>IF(B116&gt;G$23*G$25+G$29,0,(SUM(D$52:D115)*((1+G$21/G$22)^((B116-G$29)/(12/G$22))-1))-SUM(G$51:G115))</f>
        <v>0</v>
      </c>
      <c r="J116" s="3">
        <f aca="true" t="shared" si="14" ref="J116:J147">C116+D116+E116</f>
        <v>0</v>
      </c>
      <c r="K116" s="3">
        <f t="shared" si="10"/>
        <v>0</v>
      </c>
    </row>
    <row r="117" spans="1:11" ht="12.75">
      <c r="A117" s="20" t="s">
        <v>55</v>
      </c>
      <c r="B117" s="19">
        <v>66</v>
      </c>
      <c r="C117" s="3">
        <f t="shared" si="11"/>
        <v>0</v>
      </c>
      <c r="D117" s="3">
        <f t="shared" si="12"/>
        <v>0</v>
      </c>
      <c r="E117" s="3">
        <f t="shared" si="13"/>
        <v>0</v>
      </c>
      <c r="F117" s="3">
        <v>0</v>
      </c>
      <c r="G117" s="3">
        <f>IF(B117&gt;G$23*G$25+G$29,0,(SUM(D$52:D116)*((1+G$21/G$22)^((B117-G$29)/(12/G$22))-1))-SUM(G$51:G116))</f>
        <v>0</v>
      </c>
      <c r="I117" s="3">
        <f>H123*$G$30*0.3</f>
        <v>0</v>
      </c>
      <c r="J117" s="3">
        <f t="shared" si="14"/>
        <v>0</v>
      </c>
      <c r="K117" s="3">
        <f t="shared" si="10"/>
        <v>0</v>
      </c>
    </row>
    <row r="118" spans="1:11" ht="12.75">
      <c r="A118" s="20" t="s">
        <v>56</v>
      </c>
      <c r="B118" s="19">
        <v>67</v>
      </c>
      <c r="C118" s="3">
        <f t="shared" si="11"/>
        <v>0</v>
      </c>
      <c r="D118" s="3">
        <f t="shared" si="12"/>
        <v>0</v>
      </c>
      <c r="E118" s="3">
        <f t="shared" si="13"/>
        <v>0</v>
      </c>
      <c r="F118" s="3">
        <v>0</v>
      </c>
      <c r="G118" s="3">
        <f>IF(B118&gt;G$23*G$25+G$29,0,(SUM(D$52:D117)*((1+G$21/G$22)^((B118-G$29)/(12/G$22))-1))-SUM(G$51:G117))</f>
        <v>0</v>
      </c>
      <c r="J118" s="3">
        <f t="shared" si="14"/>
        <v>0</v>
      </c>
      <c r="K118" s="3">
        <f t="shared" si="10"/>
        <v>0</v>
      </c>
    </row>
    <row r="119" spans="1:11" ht="12.75">
      <c r="A119" s="20" t="s">
        <v>57</v>
      </c>
      <c r="B119" s="19">
        <v>68</v>
      </c>
      <c r="C119" s="3">
        <f t="shared" si="11"/>
        <v>0</v>
      </c>
      <c r="D119" s="3">
        <f t="shared" si="12"/>
        <v>0</v>
      </c>
      <c r="E119" s="3">
        <f t="shared" si="13"/>
        <v>0</v>
      </c>
      <c r="F119" s="3">
        <v>0</v>
      </c>
      <c r="G119" s="3">
        <f>IF(B119&gt;G$23*G$25+G$29,0,(SUM(D$52:D118)*((1+G$21/G$22)^((B119-G$29)/(12/G$22))-1))-SUM(G$51:G118))</f>
        <v>0</v>
      </c>
      <c r="J119" s="3">
        <f t="shared" si="14"/>
        <v>0</v>
      </c>
      <c r="K119" s="3">
        <f t="shared" si="10"/>
        <v>0</v>
      </c>
    </row>
    <row r="120" spans="1:11" ht="12.75">
      <c r="A120" s="20" t="s">
        <v>58</v>
      </c>
      <c r="B120" s="19">
        <v>69</v>
      </c>
      <c r="C120" s="3">
        <f t="shared" si="11"/>
        <v>0</v>
      </c>
      <c r="D120" s="3">
        <f t="shared" si="12"/>
        <v>0</v>
      </c>
      <c r="E120" s="3">
        <f t="shared" si="13"/>
        <v>0</v>
      </c>
      <c r="F120" s="3">
        <v>0</v>
      </c>
      <c r="G120" s="3">
        <f>IF(B120&gt;G$23*G$25+G$29,0,(SUM(D$52:D119)*((1+G$21/G$22)^((B120-G$29)/(12/G$22))-1))-SUM(G$51:G119))</f>
        <v>0</v>
      </c>
      <c r="I120" s="3">
        <f>H123*$G$30*0.3</f>
        <v>0</v>
      </c>
      <c r="J120" s="3">
        <f t="shared" si="14"/>
        <v>0</v>
      </c>
      <c r="K120" s="3">
        <f t="shared" si="10"/>
        <v>0</v>
      </c>
    </row>
    <row r="121" spans="1:11" ht="12.75">
      <c r="A121" s="20" t="s">
        <v>59</v>
      </c>
      <c r="B121" s="19">
        <v>70</v>
      </c>
      <c r="C121" s="3">
        <f t="shared" si="11"/>
        <v>0</v>
      </c>
      <c r="D121" s="3">
        <f t="shared" si="12"/>
        <v>0</v>
      </c>
      <c r="E121" s="3">
        <f t="shared" si="13"/>
        <v>0</v>
      </c>
      <c r="F121" s="3">
        <v>0</v>
      </c>
      <c r="G121" s="3">
        <f>IF(B121&gt;G$23*G$25+G$29,0,(SUM(D$52:D120)*((1+G$21/G$22)^((B121-G$29)/(12/G$22))-1))-SUM(G$51:G120))</f>
        <v>0</v>
      </c>
      <c r="J121" s="3">
        <f t="shared" si="14"/>
        <v>0</v>
      </c>
      <c r="K121" s="3">
        <f t="shared" si="10"/>
        <v>0</v>
      </c>
    </row>
    <row r="122" spans="1:11" ht="12.75">
      <c r="A122" s="20" t="s">
        <v>60</v>
      </c>
      <c r="B122" s="19">
        <v>71</v>
      </c>
      <c r="C122" s="3">
        <f t="shared" si="11"/>
        <v>0</v>
      </c>
      <c r="D122" s="3">
        <f t="shared" si="12"/>
        <v>0</v>
      </c>
      <c r="E122" s="3">
        <f t="shared" si="13"/>
        <v>0</v>
      </c>
      <c r="F122" s="3">
        <v>0</v>
      </c>
      <c r="G122" s="3">
        <f>IF(B122&gt;G$23*G$25+G$29,0,(SUM(D$52:D121)*((1+G$21/G$22)^((B122-G$29)/(12/G$22))-1))-SUM(G$51:G121))</f>
        <v>0</v>
      </c>
      <c r="J122" s="3">
        <f t="shared" si="14"/>
        <v>0</v>
      </c>
      <c r="K122" s="3">
        <f t="shared" si="10"/>
        <v>0</v>
      </c>
    </row>
    <row r="123" spans="1:11" ht="12.75">
      <c r="A123" s="20" t="s">
        <v>61</v>
      </c>
      <c r="B123" s="19">
        <v>72</v>
      </c>
      <c r="C123" s="3">
        <f t="shared" si="11"/>
        <v>0</v>
      </c>
      <c r="D123" s="3">
        <f t="shared" si="12"/>
        <v>0</v>
      </c>
      <c r="E123" s="3">
        <f t="shared" si="13"/>
        <v>0</v>
      </c>
      <c r="F123" s="3">
        <f>($G$18-SUM(F$49:F122)-SUM(C$64:C123))*$G$28</f>
        <v>0</v>
      </c>
      <c r="G123" s="3">
        <f>IF(B123&gt;G$23*G$25+G$29,0,(SUM(D$52:D122)*((1+G$21/G$22)^((B123-G$29)/(12/G$22))-1))-SUM(G$51:G122))</f>
        <v>0</v>
      </c>
      <c r="H123" s="3">
        <f>SUM(E112:E123)-F123-SUM(G112:G123)</f>
        <v>0</v>
      </c>
      <c r="I123" s="3">
        <f>H123*$G$30*0.25</f>
        <v>0</v>
      </c>
      <c r="J123" s="3">
        <f t="shared" si="14"/>
        <v>0</v>
      </c>
      <c r="K123" s="3">
        <f t="shared" si="10"/>
        <v>0</v>
      </c>
    </row>
    <row r="124" spans="1:11" ht="12.75">
      <c r="A124" s="20" t="s">
        <v>62</v>
      </c>
      <c r="B124" s="19">
        <v>73</v>
      </c>
      <c r="C124" s="3">
        <f t="shared" si="11"/>
        <v>0</v>
      </c>
      <c r="D124" s="3">
        <f t="shared" si="12"/>
        <v>0</v>
      </c>
      <c r="E124" s="3">
        <f t="shared" si="13"/>
        <v>0</v>
      </c>
      <c r="F124" s="3">
        <v>0</v>
      </c>
      <c r="G124" s="3">
        <f>IF(B124&gt;G$23*G$25+G$29,0,(SUM(D$52:D123)*((1+G$21/G$22)^((B124-G$29)/(12/G$22))-1))-SUM(G$51:G123))</f>
        <v>0</v>
      </c>
      <c r="J124" s="3">
        <f t="shared" si="14"/>
        <v>0</v>
      </c>
      <c r="K124" s="3">
        <f t="shared" si="10"/>
        <v>0</v>
      </c>
    </row>
    <row r="125" spans="1:11" ht="12.75">
      <c r="A125" s="20" t="s">
        <v>51</v>
      </c>
      <c r="B125" s="19">
        <v>74</v>
      </c>
      <c r="C125" s="3">
        <f t="shared" si="11"/>
        <v>0</v>
      </c>
      <c r="D125" s="3">
        <f t="shared" si="12"/>
        <v>0</v>
      </c>
      <c r="E125" s="3">
        <f t="shared" si="13"/>
        <v>0</v>
      </c>
      <c r="F125" s="3">
        <v>0</v>
      </c>
      <c r="G125" s="3">
        <f>IF(B125&gt;G$23*G$25+G$29,0,(SUM(D$52:D124)*((1+G$21/G$22)^((B125-G$29)/(12/G$22))-1))-SUM(G$51:G124))</f>
        <v>0</v>
      </c>
      <c r="J125" s="3">
        <f t="shared" si="14"/>
        <v>0</v>
      </c>
      <c r="K125" s="3">
        <f aca="true" t="shared" si="15" ref="K125:K156">C125+E125-I125+D125</f>
        <v>0</v>
      </c>
    </row>
    <row r="126" spans="1:11" ht="12.75">
      <c r="A126" s="20" t="s">
        <v>52</v>
      </c>
      <c r="B126" s="19">
        <v>75</v>
      </c>
      <c r="C126" s="3">
        <f t="shared" si="11"/>
        <v>0</v>
      </c>
      <c r="D126" s="3">
        <f t="shared" si="12"/>
        <v>0</v>
      </c>
      <c r="E126" s="3">
        <f t="shared" si="13"/>
        <v>0</v>
      </c>
      <c r="F126" s="3">
        <v>0</v>
      </c>
      <c r="G126" s="3">
        <f>IF(B126&gt;G$23*G$25+G$29,0,(SUM(D$52:D125)*((1+G$21/G$22)^((B126-G$29)/(12/G$22))-1))-SUM(G$51:G125))</f>
        <v>0</v>
      </c>
      <c r="I126" s="3">
        <f>H135*G$30*0.15</f>
        <v>0</v>
      </c>
      <c r="J126" s="3">
        <f t="shared" si="14"/>
        <v>0</v>
      </c>
      <c r="K126" s="3">
        <f t="shared" si="15"/>
        <v>0</v>
      </c>
    </row>
    <row r="127" spans="1:11" ht="12.75">
      <c r="A127" s="20" t="s">
        <v>53</v>
      </c>
      <c r="B127" s="19">
        <v>76</v>
      </c>
      <c r="C127" s="3">
        <f t="shared" si="11"/>
        <v>0</v>
      </c>
      <c r="D127" s="3">
        <f t="shared" si="12"/>
        <v>0</v>
      </c>
      <c r="E127" s="3">
        <f t="shared" si="13"/>
        <v>0</v>
      </c>
      <c r="F127" s="3">
        <v>0</v>
      </c>
      <c r="G127" s="3">
        <f>IF(B127&gt;G$23*G$25+G$29,0,(SUM(D$52:D126)*((1+G$21/G$22)^((B127-G$29)/(12/G$22))-1))-SUM(G$51:G126))</f>
        <v>0</v>
      </c>
      <c r="J127" s="3">
        <f t="shared" si="14"/>
        <v>0</v>
      </c>
      <c r="K127" s="3">
        <f t="shared" si="15"/>
        <v>0</v>
      </c>
    </row>
    <row r="128" spans="1:11" ht="12.75">
      <c r="A128" s="20" t="s">
        <v>54</v>
      </c>
      <c r="B128" s="19">
        <v>77</v>
      </c>
      <c r="C128" s="3">
        <f aca="true" t="shared" si="16" ref="C128:C159">IF(B128=G$23*G$25+G$29,G$18*G$27,0)</f>
        <v>0</v>
      </c>
      <c r="D128" s="3">
        <f aca="true" t="shared" si="17" ref="D128:D159">IF(B128=$G$23*G$25+G$29,-G$18*G$20*((1+G$21/G$22)^(G$23*G$22)),0)</f>
        <v>0</v>
      </c>
      <c r="E128" s="3">
        <f aca="true" t="shared" si="18" ref="E128:E159">IF(B128&lt;$G$29,0,IF(B128&lt;=G$23*G$25+$G$29-1,+(G$16*12/G$25),0))</f>
        <v>0</v>
      </c>
      <c r="F128" s="3">
        <v>0</v>
      </c>
      <c r="G128" s="3">
        <f>IF(B128&gt;G$23*G$25+G$29,0,(SUM(D$52:D127)*((1+G$21/G$22)^((B128-G$29)/(12/G$22))-1))-SUM(G$51:G127))</f>
        <v>0</v>
      </c>
      <c r="J128" s="3">
        <f t="shared" si="14"/>
        <v>0</v>
      </c>
      <c r="K128" s="3">
        <f t="shared" si="15"/>
        <v>0</v>
      </c>
    </row>
    <row r="129" spans="1:11" ht="12.75">
      <c r="A129" s="20" t="s">
        <v>55</v>
      </c>
      <c r="B129" s="19">
        <v>78</v>
      </c>
      <c r="C129" s="3">
        <f t="shared" si="16"/>
        <v>0</v>
      </c>
      <c r="D129" s="3">
        <f t="shared" si="17"/>
        <v>0</v>
      </c>
      <c r="E129" s="3">
        <f t="shared" si="18"/>
        <v>0</v>
      </c>
      <c r="F129" s="3">
        <v>0</v>
      </c>
      <c r="G129" s="3">
        <f>IF(B129&gt;G$23*G$25+G$29,0,(SUM(D$52:D128)*((1+G$21/G$22)^((B129-G$29)/(12/G$22))-1))-SUM(G$51:G128))</f>
        <v>0</v>
      </c>
      <c r="I129" s="3">
        <f>H135*$G$30*0.3</f>
        <v>0</v>
      </c>
      <c r="J129" s="3">
        <f t="shared" si="14"/>
        <v>0</v>
      </c>
      <c r="K129" s="3">
        <f t="shared" si="15"/>
        <v>0</v>
      </c>
    </row>
    <row r="130" spans="1:11" ht="12.75">
      <c r="A130" s="20" t="s">
        <v>56</v>
      </c>
      <c r="B130" s="19">
        <v>79</v>
      </c>
      <c r="C130" s="3">
        <f t="shared" si="16"/>
        <v>0</v>
      </c>
      <c r="D130" s="3">
        <f t="shared" si="17"/>
        <v>0</v>
      </c>
      <c r="E130" s="3">
        <f t="shared" si="18"/>
        <v>0</v>
      </c>
      <c r="F130" s="3">
        <v>0</v>
      </c>
      <c r="G130" s="3">
        <f>IF(B130&gt;G$23*G$25+G$29,0,(SUM(D$52:D129)*((1+G$21/G$22)^((B130-G$29)/(12/G$22))-1))-SUM(G$51:G129))</f>
        <v>0</v>
      </c>
      <c r="J130" s="3">
        <f t="shared" si="14"/>
        <v>0</v>
      </c>
      <c r="K130" s="3">
        <f t="shared" si="15"/>
        <v>0</v>
      </c>
    </row>
    <row r="131" spans="1:11" ht="12.75">
      <c r="A131" s="20" t="s">
        <v>57</v>
      </c>
      <c r="B131" s="19">
        <v>80</v>
      </c>
      <c r="C131" s="3">
        <f t="shared" si="16"/>
        <v>0</v>
      </c>
      <c r="D131" s="3">
        <f t="shared" si="17"/>
        <v>0</v>
      </c>
      <c r="E131" s="3">
        <f t="shared" si="18"/>
        <v>0</v>
      </c>
      <c r="F131" s="3">
        <v>0</v>
      </c>
      <c r="G131" s="3">
        <f>IF(B131&gt;G$23*G$25+G$29,0,(SUM(D$52:D130)*((1+G$21/G$22)^((B131-G$29)/(12/G$22))-1))-SUM(G$51:G130))</f>
        <v>0</v>
      </c>
      <c r="J131" s="3">
        <f t="shared" si="14"/>
        <v>0</v>
      </c>
      <c r="K131" s="3">
        <f t="shared" si="15"/>
        <v>0</v>
      </c>
    </row>
    <row r="132" spans="1:11" ht="12.75">
      <c r="A132" s="20" t="s">
        <v>58</v>
      </c>
      <c r="B132" s="19">
        <v>81</v>
      </c>
      <c r="C132" s="3">
        <f t="shared" si="16"/>
        <v>0</v>
      </c>
      <c r="D132" s="3">
        <f t="shared" si="17"/>
        <v>0</v>
      </c>
      <c r="E132" s="3">
        <f t="shared" si="18"/>
        <v>0</v>
      </c>
      <c r="F132" s="3">
        <v>0</v>
      </c>
      <c r="G132" s="3">
        <f>IF(B132&gt;G$23*G$25+G$29,0,(SUM(D$52:D131)*((1+G$21/G$22)^((B132-G$29)/(12/G$22))-1))-SUM(G$51:G131))</f>
        <v>0</v>
      </c>
      <c r="I132" s="3">
        <f>H135*$G$30*0.3</f>
        <v>0</v>
      </c>
      <c r="J132" s="3">
        <f t="shared" si="14"/>
        <v>0</v>
      </c>
      <c r="K132" s="3">
        <f t="shared" si="15"/>
        <v>0</v>
      </c>
    </row>
    <row r="133" spans="1:11" ht="12.75">
      <c r="A133" s="20" t="s">
        <v>59</v>
      </c>
      <c r="B133" s="19">
        <v>82</v>
      </c>
      <c r="C133" s="3">
        <f t="shared" si="16"/>
        <v>0</v>
      </c>
      <c r="D133" s="3">
        <f t="shared" si="17"/>
        <v>0</v>
      </c>
      <c r="E133" s="3">
        <f t="shared" si="18"/>
        <v>0</v>
      </c>
      <c r="F133" s="3">
        <v>0</v>
      </c>
      <c r="G133" s="3">
        <f>IF(B133&gt;G$23*G$25+G$29,0,(SUM(D$52:D132)*((1+G$21/G$22)^((B133-G$29)/(12/G$22))-1))-SUM(G$51:G132))</f>
        <v>0</v>
      </c>
      <c r="J133" s="3">
        <f t="shared" si="14"/>
        <v>0</v>
      </c>
      <c r="K133" s="3">
        <f t="shared" si="15"/>
        <v>0</v>
      </c>
    </row>
    <row r="134" spans="1:11" ht="12.75">
      <c r="A134" s="20" t="s">
        <v>60</v>
      </c>
      <c r="B134" s="19">
        <v>83</v>
      </c>
      <c r="C134" s="3">
        <f t="shared" si="16"/>
        <v>0</v>
      </c>
      <c r="D134" s="3">
        <f t="shared" si="17"/>
        <v>0</v>
      </c>
      <c r="E134" s="3">
        <f t="shared" si="18"/>
        <v>0</v>
      </c>
      <c r="F134" s="3">
        <v>0</v>
      </c>
      <c r="G134" s="3">
        <f>IF(B134&gt;G$23*G$25+G$29,0,(SUM(D$52:D133)*((1+G$21/G$22)^((B134-G$29)/(12/G$22))-1))-SUM(G$51:G133))</f>
        <v>0</v>
      </c>
      <c r="J134" s="3">
        <f t="shared" si="14"/>
        <v>0</v>
      </c>
      <c r="K134" s="3">
        <f t="shared" si="15"/>
        <v>0</v>
      </c>
    </row>
    <row r="135" spans="1:11" ht="12.75">
      <c r="A135" s="20" t="s">
        <v>61</v>
      </c>
      <c r="B135" s="19">
        <v>84</v>
      </c>
      <c r="C135" s="3">
        <f t="shared" si="16"/>
        <v>0</v>
      </c>
      <c r="D135" s="3">
        <f t="shared" si="17"/>
        <v>0</v>
      </c>
      <c r="E135" s="3">
        <f t="shared" si="18"/>
        <v>0</v>
      </c>
      <c r="F135" s="3">
        <f>($G$18-SUM(F$49:F134)-SUM(C$64:C135))*$G$28</f>
        <v>0</v>
      </c>
      <c r="G135" s="3">
        <f>IF(B135&gt;G$23*G$25+G$29,0,(SUM(D$52:D134)*((1+G$21/G$22)^((B135-G$29)/(12/G$22))-1))-SUM(G$51:G134))</f>
        <v>0</v>
      </c>
      <c r="H135" s="3">
        <f>SUM(E124:E135)-F135-SUM(G124:G135)</f>
        <v>0</v>
      </c>
      <c r="I135" s="3">
        <f>H135*$G$30*0.25</f>
        <v>0</v>
      </c>
      <c r="J135" s="3">
        <f t="shared" si="14"/>
        <v>0</v>
      </c>
      <c r="K135" s="3">
        <f t="shared" si="15"/>
        <v>0</v>
      </c>
    </row>
    <row r="136" spans="1:11" ht="12.75">
      <c r="A136" s="20" t="s">
        <v>50</v>
      </c>
      <c r="B136" s="19">
        <v>85</v>
      </c>
      <c r="C136" s="3">
        <f t="shared" si="16"/>
        <v>0</v>
      </c>
      <c r="D136" s="3">
        <f t="shared" si="17"/>
        <v>0</v>
      </c>
      <c r="E136" s="3">
        <f t="shared" si="18"/>
        <v>0</v>
      </c>
      <c r="F136" s="3">
        <v>0</v>
      </c>
      <c r="G136" s="3">
        <f>IF(B136&gt;G$23*G$25+G$29,0,(SUM(D$52:D135)*((1+G$21/G$22)^((B136-G$29)/(12/G$22))-1))-SUM(G$51:G135))</f>
        <v>0</v>
      </c>
      <c r="J136" s="3">
        <f t="shared" si="14"/>
        <v>0</v>
      </c>
      <c r="K136" s="3">
        <f t="shared" si="15"/>
        <v>0</v>
      </c>
    </row>
    <row r="137" spans="1:11" ht="12.75">
      <c r="A137" s="20" t="s">
        <v>51</v>
      </c>
      <c r="B137" s="19">
        <v>86</v>
      </c>
      <c r="C137" s="3">
        <f t="shared" si="16"/>
        <v>0</v>
      </c>
      <c r="D137" s="3">
        <f t="shared" si="17"/>
        <v>0</v>
      </c>
      <c r="E137" s="3">
        <f t="shared" si="18"/>
        <v>0</v>
      </c>
      <c r="F137" s="3">
        <v>0</v>
      </c>
      <c r="G137" s="3">
        <f>IF(B137&gt;G$23*G$25+G$29,0,(SUM(D$52:D136)*((1+G$21/G$22)^((B137-G$29)/(12/G$22))-1))-SUM(G$51:G136))</f>
        <v>0</v>
      </c>
      <c r="J137" s="3">
        <f t="shared" si="14"/>
        <v>0</v>
      </c>
      <c r="K137" s="3">
        <f t="shared" si="15"/>
        <v>0</v>
      </c>
    </row>
    <row r="138" spans="1:11" ht="12.75">
      <c r="A138" s="20" t="s">
        <v>52</v>
      </c>
      <c r="B138" s="19">
        <v>87</v>
      </c>
      <c r="C138" s="3">
        <f t="shared" si="16"/>
        <v>0</v>
      </c>
      <c r="D138" s="3">
        <f t="shared" si="17"/>
        <v>0</v>
      </c>
      <c r="E138" s="3">
        <f t="shared" si="18"/>
        <v>0</v>
      </c>
      <c r="F138" s="3">
        <v>0</v>
      </c>
      <c r="G138" s="3">
        <f>IF(B138&gt;G$23*G$25+G$29,0,(SUM(D$52:D137)*((1+G$21/G$22)^((B138-G$29)/(12/G$22))-1))-SUM(G$51:G137))</f>
        <v>0</v>
      </c>
      <c r="I138" s="3">
        <f>H147*G$30*0.15</f>
        <v>0</v>
      </c>
      <c r="J138" s="3">
        <f t="shared" si="14"/>
        <v>0</v>
      </c>
      <c r="K138" s="3">
        <f t="shared" si="15"/>
        <v>0</v>
      </c>
    </row>
    <row r="139" spans="1:11" ht="12.75">
      <c r="A139" s="20" t="s">
        <v>53</v>
      </c>
      <c r="B139" s="19">
        <v>88</v>
      </c>
      <c r="C139" s="3">
        <f t="shared" si="16"/>
        <v>0</v>
      </c>
      <c r="D139" s="3">
        <f t="shared" si="17"/>
        <v>0</v>
      </c>
      <c r="E139" s="3">
        <f t="shared" si="18"/>
        <v>0</v>
      </c>
      <c r="F139" s="3">
        <v>0</v>
      </c>
      <c r="G139" s="3">
        <f>IF(B139&gt;G$23*G$25+G$29,0,(SUM(D$52:D138)*((1+G$21/G$22)^((B139-G$29)/(12/G$22))-1))-SUM(G$51:G138))</f>
        <v>0</v>
      </c>
      <c r="J139" s="3">
        <f t="shared" si="14"/>
        <v>0</v>
      </c>
      <c r="K139" s="3">
        <f t="shared" si="15"/>
        <v>0</v>
      </c>
    </row>
    <row r="140" spans="1:12" ht="12.75">
      <c r="A140" s="20" t="s">
        <v>54</v>
      </c>
      <c r="B140" s="19">
        <v>89</v>
      </c>
      <c r="C140" s="3">
        <f t="shared" si="16"/>
        <v>0</v>
      </c>
      <c r="D140" s="3">
        <f t="shared" si="17"/>
        <v>0</v>
      </c>
      <c r="E140" s="3">
        <f t="shared" si="18"/>
        <v>0</v>
      </c>
      <c r="F140" s="3">
        <v>0</v>
      </c>
      <c r="G140" s="3">
        <f>IF(B140&gt;G$23*G$25+G$29,0,(SUM(D$52:D139)*((1+G$21/G$22)^((B140-G$29)/(12/G$22))-1))-SUM(G$51:G139))</f>
        <v>0</v>
      </c>
      <c r="J140" s="3">
        <f t="shared" si="14"/>
        <v>0</v>
      </c>
      <c r="K140" s="3">
        <f t="shared" si="15"/>
        <v>0</v>
      </c>
      <c r="L140" s="21"/>
    </row>
    <row r="141" spans="1:12" ht="12.75">
      <c r="A141" s="20" t="s">
        <v>55</v>
      </c>
      <c r="B141" s="19">
        <v>90</v>
      </c>
      <c r="C141" s="3">
        <f t="shared" si="16"/>
        <v>0</v>
      </c>
      <c r="D141" s="3">
        <f t="shared" si="17"/>
        <v>0</v>
      </c>
      <c r="E141" s="3">
        <f t="shared" si="18"/>
        <v>0</v>
      </c>
      <c r="F141" s="3">
        <v>0</v>
      </c>
      <c r="G141" s="3">
        <f>IF(B141&gt;G$23*G$25+G$29,0,(SUM(D$52:D140)*((1+G$21/G$22)^((B141-G$29)/(12/G$22))-1))-SUM(G$51:G140))</f>
        <v>0</v>
      </c>
      <c r="I141" s="3">
        <f>H147*$G$30*0.3</f>
        <v>0</v>
      </c>
      <c r="J141" s="3">
        <f t="shared" si="14"/>
        <v>0</v>
      </c>
      <c r="K141" s="3">
        <f t="shared" si="15"/>
        <v>0</v>
      </c>
      <c r="L141" s="21"/>
    </row>
    <row r="142" spans="1:12" ht="12.75">
      <c r="A142" s="20" t="s">
        <v>56</v>
      </c>
      <c r="B142" s="19">
        <v>91</v>
      </c>
      <c r="C142" s="3">
        <f t="shared" si="16"/>
        <v>0</v>
      </c>
      <c r="D142" s="3">
        <f t="shared" si="17"/>
        <v>0</v>
      </c>
      <c r="E142" s="3">
        <f t="shared" si="18"/>
        <v>0</v>
      </c>
      <c r="F142" s="3">
        <v>0</v>
      </c>
      <c r="G142" s="3">
        <f>IF(B142&gt;G$23*G$25+G$29,0,(SUM(D$52:D141)*((1+G$21/G$22)^((B142-G$29)/(12/G$22))-1))-SUM(G$51:G141))</f>
        <v>0</v>
      </c>
      <c r="J142" s="3">
        <f t="shared" si="14"/>
        <v>0</v>
      </c>
      <c r="K142" s="3">
        <f t="shared" si="15"/>
        <v>0</v>
      </c>
      <c r="L142" s="21"/>
    </row>
    <row r="143" spans="1:12" ht="12.75">
      <c r="A143" s="20" t="s">
        <v>57</v>
      </c>
      <c r="B143" s="19">
        <v>92</v>
      </c>
      <c r="C143" s="3">
        <f t="shared" si="16"/>
        <v>0</v>
      </c>
      <c r="D143" s="3">
        <f t="shared" si="17"/>
        <v>0</v>
      </c>
      <c r="E143" s="3">
        <f t="shared" si="18"/>
        <v>0</v>
      </c>
      <c r="F143" s="3">
        <v>0</v>
      </c>
      <c r="G143" s="3">
        <f>IF(B143&gt;G$23*G$25+G$29,0,(SUM(D$52:D142)*((1+G$21/G$22)^((B143-G$29)/(12/G$22))-1))-SUM(G$51:G142))</f>
        <v>0</v>
      </c>
      <c r="J143" s="3">
        <f t="shared" si="14"/>
        <v>0</v>
      </c>
      <c r="K143" s="3">
        <f t="shared" si="15"/>
        <v>0</v>
      </c>
      <c r="L143" s="21"/>
    </row>
    <row r="144" spans="1:12" ht="12.75">
      <c r="A144" s="20" t="s">
        <v>58</v>
      </c>
      <c r="B144" s="19">
        <v>93</v>
      </c>
      <c r="C144" s="3">
        <f t="shared" si="16"/>
        <v>0</v>
      </c>
      <c r="D144" s="3">
        <f t="shared" si="17"/>
        <v>0</v>
      </c>
      <c r="E144" s="3">
        <f t="shared" si="18"/>
        <v>0</v>
      </c>
      <c r="F144" s="3">
        <v>0</v>
      </c>
      <c r="G144" s="3">
        <f>IF(B144&gt;G$23*G$25+G$29,0,(SUM(D$52:D143)*((1+G$21/G$22)^((B144-G$29)/(12/G$22))-1))-SUM(G$51:G143))</f>
        <v>0</v>
      </c>
      <c r="I144" s="3">
        <f>H147*$G$30*0.3</f>
        <v>0</v>
      </c>
      <c r="J144" s="3">
        <f t="shared" si="14"/>
        <v>0</v>
      </c>
      <c r="K144" s="3">
        <f t="shared" si="15"/>
        <v>0</v>
      </c>
      <c r="L144" s="21"/>
    </row>
    <row r="145" spans="1:12" ht="12.75">
      <c r="A145" s="20" t="s">
        <v>59</v>
      </c>
      <c r="B145" s="19">
        <v>94</v>
      </c>
      <c r="C145" s="3">
        <f t="shared" si="16"/>
        <v>0</v>
      </c>
      <c r="D145" s="3">
        <f t="shared" si="17"/>
        <v>0</v>
      </c>
      <c r="E145" s="3">
        <f t="shared" si="18"/>
        <v>0</v>
      </c>
      <c r="F145" s="3">
        <v>0</v>
      </c>
      <c r="G145" s="3">
        <f>IF(B145&gt;G$23*G$25+G$29,0,(SUM(D$52:D144)*((1+G$21/G$22)^((B145-G$29)/(12/G$22))-1))-SUM(G$51:G144))</f>
        <v>0</v>
      </c>
      <c r="J145" s="3">
        <f t="shared" si="14"/>
        <v>0</v>
      </c>
      <c r="K145" s="3">
        <f t="shared" si="15"/>
        <v>0</v>
      </c>
      <c r="L145" s="21"/>
    </row>
    <row r="146" spans="1:12" ht="12.75">
      <c r="A146" s="20" t="s">
        <v>60</v>
      </c>
      <c r="B146" s="19">
        <v>95</v>
      </c>
      <c r="C146" s="3">
        <f t="shared" si="16"/>
        <v>0</v>
      </c>
      <c r="D146" s="3">
        <f t="shared" si="17"/>
        <v>0</v>
      </c>
      <c r="E146" s="3">
        <f t="shared" si="18"/>
        <v>0</v>
      </c>
      <c r="F146" s="3">
        <v>0</v>
      </c>
      <c r="G146" s="3">
        <f>IF(B146&gt;G$23*G$25+G$29,0,(SUM(D$52:D145)*((1+G$21/G$22)^((B146-G$29)/(12/G$22))-1))-SUM(G$51:G145))</f>
        <v>0</v>
      </c>
      <c r="J146" s="3">
        <f t="shared" si="14"/>
        <v>0</v>
      </c>
      <c r="K146" s="3">
        <f t="shared" si="15"/>
        <v>0</v>
      </c>
      <c r="L146" s="21"/>
    </row>
    <row r="147" spans="1:12" ht="12.75">
      <c r="A147" s="20" t="s">
        <v>61</v>
      </c>
      <c r="B147" s="19">
        <v>96</v>
      </c>
      <c r="C147" s="3">
        <f t="shared" si="16"/>
        <v>0</v>
      </c>
      <c r="D147" s="3">
        <f t="shared" si="17"/>
        <v>0</v>
      </c>
      <c r="E147" s="3">
        <f t="shared" si="18"/>
        <v>0</v>
      </c>
      <c r="F147" s="3">
        <f>($G$18-SUM(F$49:F146)-SUM(C$64:C147))*$G$28</f>
        <v>0</v>
      </c>
      <c r="G147" s="3">
        <f>IF(B147&gt;G$23*G$25+G$29,0,(SUM(D$52:D146)*((1+G$21/G$22)^((B147-G$29)/(12/G$22))-1))-SUM(G$51:G146))</f>
        <v>0</v>
      </c>
      <c r="H147" s="3">
        <f>SUM(E136:E147)-F147-SUM(G136:G147)</f>
        <v>0</v>
      </c>
      <c r="I147" s="3">
        <f>H147*$G$30*0.25</f>
        <v>0</v>
      </c>
      <c r="J147" s="3">
        <f t="shared" si="14"/>
        <v>0</v>
      </c>
      <c r="K147" s="3">
        <f t="shared" si="15"/>
        <v>0</v>
      </c>
      <c r="L147" s="21"/>
    </row>
    <row r="148" spans="1:12" ht="12.75">
      <c r="A148" s="20" t="s">
        <v>50</v>
      </c>
      <c r="B148" s="19">
        <v>97</v>
      </c>
      <c r="C148" s="3">
        <f t="shared" si="16"/>
        <v>0</v>
      </c>
      <c r="D148" s="3">
        <f t="shared" si="17"/>
        <v>0</v>
      </c>
      <c r="E148" s="3">
        <f t="shared" si="18"/>
        <v>0</v>
      </c>
      <c r="F148" s="3">
        <v>0</v>
      </c>
      <c r="G148" s="3">
        <f>IF(B148&gt;G$23*G$25+G$29,0,(SUM(D$52:D147)*((1+G$21/G$22)^((B148-G$29)/(12/G$22))-1))-SUM(G$51:G147))</f>
        <v>0</v>
      </c>
      <c r="J148" s="3">
        <f aca="true" t="shared" si="19" ref="J148:J183">C148+D148+E148</f>
        <v>0</v>
      </c>
      <c r="K148" s="3">
        <f t="shared" si="15"/>
        <v>0</v>
      </c>
      <c r="L148" s="21"/>
    </row>
    <row r="149" spans="1:12" ht="12.75">
      <c r="A149" s="20" t="s">
        <v>51</v>
      </c>
      <c r="B149" s="19">
        <v>98</v>
      </c>
      <c r="C149" s="3">
        <f t="shared" si="16"/>
        <v>0</v>
      </c>
      <c r="D149" s="3">
        <f t="shared" si="17"/>
        <v>0</v>
      </c>
      <c r="E149" s="3">
        <f t="shared" si="18"/>
        <v>0</v>
      </c>
      <c r="F149" s="3">
        <v>0</v>
      </c>
      <c r="G149" s="3">
        <f>IF(B149&gt;G$23*G$25+G$29,0,(SUM(D$52:D148)*((1+G$21/G$22)^((B149-G$29)/(12/G$22))-1))-SUM(G$51:G148))</f>
        <v>0</v>
      </c>
      <c r="J149" s="3">
        <f t="shared" si="19"/>
        <v>0</v>
      </c>
      <c r="K149" s="3">
        <f t="shared" si="15"/>
        <v>0</v>
      </c>
      <c r="L149" s="21"/>
    </row>
    <row r="150" spans="1:12" ht="12.75">
      <c r="A150" s="20" t="s">
        <v>52</v>
      </c>
      <c r="B150" s="19">
        <v>99</v>
      </c>
      <c r="C150" s="3">
        <f t="shared" si="16"/>
        <v>0</v>
      </c>
      <c r="D150" s="3">
        <f t="shared" si="17"/>
        <v>0</v>
      </c>
      <c r="E150" s="3">
        <f t="shared" si="18"/>
        <v>0</v>
      </c>
      <c r="F150" s="3">
        <v>0</v>
      </c>
      <c r="G150" s="3">
        <f>IF(B150&gt;G$23*G$25+G$29,0,(SUM(D$52:D149)*((1+G$21/G$22)^((B150-G$29)/(12/G$22))-1))-SUM(G$51:G149))</f>
        <v>0</v>
      </c>
      <c r="I150" s="3">
        <f>H159*G$30*0.15</f>
        <v>0</v>
      </c>
      <c r="J150" s="3">
        <f t="shared" si="19"/>
        <v>0</v>
      </c>
      <c r="K150" s="3">
        <f t="shared" si="15"/>
        <v>0</v>
      </c>
      <c r="L150" s="21"/>
    </row>
    <row r="151" spans="1:12" ht="12.75">
      <c r="A151" s="20" t="s">
        <v>53</v>
      </c>
      <c r="B151" s="19">
        <v>100</v>
      </c>
      <c r="C151" s="3">
        <f t="shared" si="16"/>
        <v>0</v>
      </c>
      <c r="D151" s="3">
        <f t="shared" si="17"/>
        <v>0</v>
      </c>
      <c r="E151" s="3">
        <f t="shared" si="18"/>
        <v>0</v>
      </c>
      <c r="F151" s="3">
        <v>0</v>
      </c>
      <c r="G151" s="3">
        <f>IF(B151&gt;G$23*G$25+G$29,0,(SUM(D$52:D150)*((1+G$21/G$22)^((B151-G$29)/(12/G$22))-1))-SUM(G$51:G150))</f>
        <v>0</v>
      </c>
      <c r="J151" s="3">
        <f t="shared" si="19"/>
        <v>0</v>
      </c>
      <c r="K151" s="3">
        <f t="shared" si="15"/>
        <v>0</v>
      </c>
      <c r="L151" s="21"/>
    </row>
    <row r="152" spans="1:12" ht="12.75">
      <c r="A152" s="20" t="s">
        <v>54</v>
      </c>
      <c r="B152" s="19">
        <v>101</v>
      </c>
      <c r="C152" s="3">
        <f t="shared" si="16"/>
        <v>0</v>
      </c>
      <c r="D152" s="3">
        <f t="shared" si="17"/>
        <v>0</v>
      </c>
      <c r="E152" s="3">
        <f t="shared" si="18"/>
        <v>0</v>
      </c>
      <c r="F152" s="3">
        <v>0</v>
      </c>
      <c r="G152" s="3">
        <f>IF(B152&gt;G$23*G$25+G$29,0,(SUM(D$52:D151)*((1+G$21/G$22)^((B152-G$29)/(12/G$22))-1))-SUM(G$51:G151))</f>
        <v>0</v>
      </c>
      <c r="J152" s="3">
        <f t="shared" si="19"/>
        <v>0</v>
      </c>
      <c r="K152" s="3">
        <f t="shared" si="15"/>
        <v>0</v>
      </c>
      <c r="L152" s="21"/>
    </row>
    <row r="153" spans="1:12" ht="12.75">
      <c r="A153" s="20" t="s">
        <v>55</v>
      </c>
      <c r="B153" s="19">
        <v>102</v>
      </c>
      <c r="C153" s="3">
        <f t="shared" si="16"/>
        <v>0</v>
      </c>
      <c r="D153" s="3">
        <f t="shared" si="17"/>
        <v>0</v>
      </c>
      <c r="E153" s="3">
        <f t="shared" si="18"/>
        <v>0</v>
      </c>
      <c r="F153" s="3">
        <v>0</v>
      </c>
      <c r="G153" s="3">
        <f>IF(B153&gt;G$23*G$25+G$29,0,(SUM(D$52:D152)*((1+G$21/G$22)^((B153-G$29)/(12/G$22))-1))-SUM(G$51:G152))</f>
        <v>0</v>
      </c>
      <c r="I153" s="3">
        <f>H159*$G$30*0.3</f>
        <v>0</v>
      </c>
      <c r="J153" s="3">
        <f t="shared" si="19"/>
        <v>0</v>
      </c>
      <c r="K153" s="3">
        <f t="shared" si="15"/>
        <v>0</v>
      </c>
      <c r="L153" s="21"/>
    </row>
    <row r="154" spans="1:12" ht="12.75">
      <c r="A154" s="20" t="s">
        <v>56</v>
      </c>
      <c r="B154" s="19">
        <v>103</v>
      </c>
      <c r="C154" s="3">
        <f t="shared" si="16"/>
        <v>0</v>
      </c>
      <c r="D154" s="3">
        <f t="shared" si="17"/>
        <v>0</v>
      </c>
      <c r="E154" s="3">
        <f t="shared" si="18"/>
        <v>0</v>
      </c>
      <c r="F154" s="3">
        <v>0</v>
      </c>
      <c r="G154" s="3">
        <f>IF(B154&gt;G$23*G$25+G$29,0,(SUM(D$52:D153)*((1+G$21/G$22)^((B154-G$29)/(12/G$22))-1))-SUM(G$51:G153))</f>
        <v>0</v>
      </c>
      <c r="J154" s="3">
        <f t="shared" si="19"/>
        <v>0</v>
      </c>
      <c r="K154" s="3">
        <f t="shared" si="15"/>
        <v>0</v>
      </c>
      <c r="L154" s="21"/>
    </row>
    <row r="155" spans="1:12" ht="12.75">
      <c r="A155" s="20" t="s">
        <v>57</v>
      </c>
      <c r="B155" s="19">
        <v>104</v>
      </c>
      <c r="C155" s="3">
        <f t="shared" si="16"/>
        <v>0</v>
      </c>
      <c r="D155" s="3">
        <f t="shared" si="17"/>
        <v>0</v>
      </c>
      <c r="E155" s="3">
        <f t="shared" si="18"/>
        <v>0</v>
      </c>
      <c r="F155" s="3">
        <v>0</v>
      </c>
      <c r="G155" s="3">
        <f>IF(B155&gt;G$23*G$25+G$29,0,(SUM(D$52:D154)*((1+G$21/G$22)^((B155-G$29)/(12/G$22))-1))-SUM(G$51:G154))</f>
        <v>0</v>
      </c>
      <c r="J155" s="3">
        <f t="shared" si="19"/>
        <v>0</v>
      </c>
      <c r="K155" s="3">
        <f t="shared" si="15"/>
        <v>0</v>
      </c>
      <c r="L155" s="21"/>
    </row>
    <row r="156" spans="1:12" ht="12.75">
      <c r="A156" s="20" t="s">
        <v>58</v>
      </c>
      <c r="B156" s="19">
        <v>105</v>
      </c>
      <c r="C156" s="3">
        <f t="shared" si="16"/>
        <v>0</v>
      </c>
      <c r="D156" s="3">
        <f t="shared" si="17"/>
        <v>0</v>
      </c>
      <c r="E156" s="3">
        <f t="shared" si="18"/>
        <v>0</v>
      </c>
      <c r="F156" s="3">
        <v>0</v>
      </c>
      <c r="G156" s="3">
        <f>IF(B156&gt;G$23*G$25+G$29,0,(SUM(D$52:D155)*((1+G$21/G$22)^((B156-G$29)/(12/G$22))-1))-SUM(G$51:G155))</f>
        <v>0</v>
      </c>
      <c r="I156" s="3">
        <f>H159*$G$30*0.3</f>
        <v>0</v>
      </c>
      <c r="J156" s="3">
        <f t="shared" si="19"/>
        <v>0</v>
      </c>
      <c r="K156" s="3">
        <f t="shared" si="15"/>
        <v>0</v>
      </c>
      <c r="L156" s="21"/>
    </row>
    <row r="157" spans="1:12" ht="12.75">
      <c r="A157" s="20" t="s">
        <v>59</v>
      </c>
      <c r="B157" s="19">
        <v>106</v>
      </c>
      <c r="C157" s="3">
        <f t="shared" si="16"/>
        <v>0</v>
      </c>
      <c r="D157" s="3">
        <f t="shared" si="17"/>
        <v>0</v>
      </c>
      <c r="E157" s="3">
        <f t="shared" si="18"/>
        <v>0</v>
      </c>
      <c r="F157" s="3">
        <v>0</v>
      </c>
      <c r="G157" s="3">
        <f>IF(B157&gt;G$23*G$25+G$29,0,(SUM(D$52:D156)*((1+G$21/G$22)^((B157-G$29)/(12/G$22))-1))-SUM(G$51:G156))</f>
        <v>0</v>
      </c>
      <c r="J157" s="3">
        <f t="shared" si="19"/>
        <v>0</v>
      </c>
      <c r="K157" s="3">
        <f aca="true" t="shared" si="20" ref="K157:K183">C157+E157-I157+D157</f>
        <v>0</v>
      </c>
      <c r="L157" s="21"/>
    </row>
    <row r="158" spans="1:12" ht="12.75">
      <c r="A158" s="20" t="s">
        <v>60</v>
      </c>
      <c r="B158" s="19">
        <v>107</v>
      </c>
      <c r="C158" s="3">
        <f t="shared" si="16"/>
        <v>0</v>
      </c>
      <c r="D158" s="3">
        <f t="shared" si="17"/>
        <v>0</v>
      </c>
      <c r="E158" s="3">
        <f t="shared" si="18"/>
        <v>0</v>
      </c>
      <c r="F158" s="3">
        <v>0</v>
      </c>
      <c r="G158" s="3">
        <f>IF(B158&gt;G$23*G$25+G$29,0,(SUM(D$52:D157)*((1+G$21/G$22)^((B158-G$29)/(12/G$22))-1))-SUM(G$51:G157))</f>
        <v>0</v>
      </c>
      <c r="J158" s="3">
        <f t="shared" si="19"/>
        <v>0</v>
      </c>
      <c r="K158" s="3">
        <f t="shared" si="20"/>
        <v>0</v>
      </c>
      <c r="L158" s="21"/>
    </row>
    <row r="159" spans="1:12" ht="12.75">
      <c r="A159" s="20" t="s">
        <v>61</v>
      </c>
      <c r="B159" s="19">
        <v>108</v>
      </c>
      <c r="C159" s="3">
        <f t="shared" si="16"/>
        <v>0</v>
      </c>
      <c r="D159" s="3">
        <f t="shared" si="17"/>
        <v>0</v>
      </c>
      <c r="E159" s="3">
        <f t="shared" si="18"/>
        <v>0</v>
      </c>
      <c r="F159" s="3">
        <f>($G$18-SUM(F$49:F158)-SUM(C$64:C159))*$G$28</f>
        <v>0</v>
      </c>
      <c r="G159" s="3">
        <f>IF(B159&gt;G$23*G$25+G$29,0,(SUM(D$52:D158)*((1+G$21/G$22)^((B159-G$29)/(12/G$22))-1))-SUM(G$51:G158))</f>
        <v>0</v>
      </c>
      <c r="H159" s="3">
        <f>SUM(E148:E159)-F159-SUM(G148:G159)</f>
        <v>0</v>
      </c>
      <c r="I159" s="3">
        <f>H159*$G$30*0.25</f>
        <v>0</v>
      </c>
      <c r="J159" s="3">
        <f t="shared" si="19"/>
        <v>0</v>
      </c>
      <c r="K159" s="3">
        <f t="shared" si="20"/>
        <v>0</v>
      </c>
      <c r="L159" s="21"/>
    </row>
    <row r="160" spans="1:12" ht="12.75">
      <c r="A160" s="20" t="s">
        <v>50</v>
      </c>
      <c r="B160" s="19">
        <v>109</v>
      </c>
      <c r="C160" s="3">
        <f aca="true" t="shared" si="21" ref="C160:C183">IF(B160=G$23*G$25+G$29,G$18*G$27,0)</f>
        <v>0</v>
      </c>
      <c r="D160" s="3">
        <f aca="true" t="shared" si="22" ref="D160:D183">IF(B160=$G$23*G$25+G$29,-G$18*G$20*((1+G$21/G$22)^(G$23*G$22)),0)</f>
        <v>0</v>
      </c>
      <c r="E160" s="3">
        <f aca="true" t="shared" si="23" ref="E160:E183">IF(B160&lt;$G$29,0,IF(B160&lt;=G$23*G$25+$G$29-1,+(G$16*12/G$25),0))</f>
        <v>0</v>
      </c>
      <c r="F160" s="3">
        <v>0</v>
      </c>
      <c r="G160" s="3">
        <f>IF(B160&gt;G$23*G$25+G$29,0,(SUM(D$52:D159)*((1+G$21/G$22)^((B160-G$29)/(12/G$22))-1))-SUM(G$51:G159))</f>
        <v>0</v>
      </c>
      <c r="J160" s="3">
        <f t="shared" si="19"/>
        <v>0</v>
      </c>
      <c r="K160" s="3">
        <f t="shared" si="20"/>
        <v>0</v>
      </c>
      <c r="L160" s="21"/>
    </row>
    <row r="161" spans="1:12" ht="12.75">
      <c r="A161" s="20" t="s">
        <v>51</v>
      </c>
      <c r="B161" s="19">
        <v>110</v>
      </c>
      <c r="C161" s="3">
        <f t="shared" si="21"/>
        <v>0</v>
      </c>
      <c r="D161" s="3">
        <f t="shared" si="22"/>
        <v>0</v>
      </c>
      <c r="E161" s="3">
        <f t="shared" si="23"/>
        <v>0</v>
      </c>
      <c r="F161" s="3">
        <v>0</v>
      </c>
      <c r="G161" s="3">
        <f>IF(B161&gt;G$23*G$25+G$29,0,(SUM(D$52:D160)*((1+G$21/G$22)^((B161-G$29)/(12/G$22))-1))-SUM(G$51:G160))</f>
        <v>0</v>
      </c>
      <c r="J161" s="3">
        <f t="shared" si="19"/>
        <v>0</v>
      </c>
      <c r="K161" s="3">
        <f t="shared" si="20"/>
        <v>0</v>
      </c>
      <c r="L161" s="21"/>
    </row>
    <row r="162" spans="1:12" ht="12.75">
      <c r="A162" s="20" t="s">
        <v>52</v>
      </c>
      <c r="B162" s="19">
        <v>111</v>
      </c>
      <c r="C162" s="3">
        <f t="shared" si="21"/>
        <v>0</v>
      </c>
      <c r="D162" s="3">
        <f t="shared" si="22"/>
        <v>0</v>
      </c>
      <c r="E162" s="3">
        <f t="shared" si="23"/>
        <v>0</v>
      </c>
      <c r="F162" s="3">
        <v>0</v>
      </c>
      <c r="G162" s="3">
        <f>IF(B162&gt;G$23*G$25+G$29,0,(SUM(D$52:D161)*((1+G$21/G$22)^((B162-G$29)/(12/G$22))-1))-SUM(G$51:G161))</f>
        <v>0</v>
      </c>
      <c r="I162" s="3">
        <f>H171*G$30*0.15</f>
        <v>0</v>
      </c>
      <c r="J162" s="3">
        <f t="shared" si="19"/>
        <v>0</v>
      </c>
      <c r="K162" s="3">
        <f t="shared" si="20"/>
        <v>0</v>
      </c>
      <c r="L162" s="21"/>
    </row>
    <row r="163" spans="1:12" ht="12.75">
      <c r="A163" s="20" t="s">
        <v>53</v>
      </c>
      <c r="B163" s="19">
        <v>112</v>
      </c>
      <c r="C163" s="3">
        <f t="shared" si="21"/>
        <v>0</v>
      </c>
      <c r="D163" s="3">
        <f t="shared" si="22"/>
        <v>0</v>
      </c>
      <c r="E163" s="3">
        <f t="shared" si="23"/>
        <v>0</v>
      </c>
      <c r="F163" s="3">
        <v>0</v>
      </c>
      <c r="G163" s="3">
        <f>IF(B163&gt;G$23*G$25+G$29,0,(SUM(D$52:D162)*((1+G$21/G$22)^((B163-G$29)/(12/G$22))-1))-SUM(G$51:G162))</f>
        <v>0</v>
      </c>
      <c r="J163" s="3">
        <f t="shared" si="19"/>
        <v>0</v>
      </c>
      <c r="K163" s="3">
        <f t="shared" si="20"/>
        <v>0</v>
      </c>
      <c r="L163" s="21"/>
    </row>
    <row r="164" spans="1:12" ht="12.75">
      <c r="A164" s="20" t="s">
        <v>54</v>
      </c>
      <c r="B164" s="19">
        <v>113</v>
      </c>
      <c r="C164" s="3">
        <f t="shared" si="21"/>
        <v>0</v>
      </c>
      <c r="D164" s="3">
        <f t="shared" si="22"/>
        <v>0</v>
      </c>
      <c r="E164" s="3">
        <f t="shared" si="23"/>
        <v>0</v>
      </c>
      <c r="F164" s="3">
        <v>0</v>
      </c>
      <c r="G164" s="3">
        <f>IF(B164&gt;G$23*G$25+G$29,0,(SUM(D$52:D163)*((1+G$21/G$22)^((B164-G$29)/(12/G$22))-1))-SUM(G$51:G163))</f>
        <v>0</v>
      </c>
      <c r="J164" s="3">
        <f t="shared" si="19"/>
        <v>0</v>
      </c>
      <c r="K164" s="3">
        <f t="shared" si="20"/>
        <v>0</v>
      </c>
      <c r="L164" s="21"/>
    </row>
    <row r="165" spans="1:12" ht="12.75">
      <c r="A165" s="20" t="s">
        <v>55</v>
      </c>
      <c r="B165" s="19">
        <v>114</v>
      </c>
      <c r="C165" s="3">
        <f t="shared" si="21"/>
        <v>0</v>
      </c>
      <c r="D165" s="3">
        <f t="shared" si="22"/>
        <v>0</v>
      </c>
      <c r="E165" s="3">
        <f t="shared" si="23"/>
        <v>0</v>
      </c>
      <c r="F165" s="3">
        <v>0</v>
      </c>
      <c r="G165" s="3">
        <f>IF(B165&gt;G$23*G$25+G$29,0,(SUM(D$52:D164)*((1+G$21/G$22)^((B165-G$29)/(12/G$22))-1))-SUM(G$51:G164))</f>
        <v>0</v>
      </c>
      <c r="I165" s="3">
        <f>H171*$G$30*0.3</f>
        <v>0</v>
      </c>
      <c r="J165" s="3">
        <f t="shared" si="19"/>
        <v>0</v>
      </c>
      <c r="K165" s="3">
        <f t="shared" si="20"/>
        <v>0</v>
      </c>
      <c r="L165" s="21"/>
    </row>
    <row r="166" spans="1:12" ht="12.75">
      <c r="A166" s="20" t="s">
        <v>56</v>
      </c>
      <c r="B166" s="19">
        <v>115</v>
      </c>
      <c r="C166" s="3">
        <f t="shared" si="21"/>
        <v>0</v>
      </c>
      <c r="D166" s="3">
        <f t="shared" si="22"/>
        <v>0</v>
      </c>
      <c r="E166" s="3">
        <f t="shared" si="23"/>
        <v>0</v>
      </c>
      <c r="F166" s="3">
        <v>0</v>
      </c>
      <c r="G166" s="3">
        <f>IF(B166&gt;G$23*G$25+G$29,0,(SUM(D$52:D165)*((1+G$21/G$22)^((B166-G$29)/(12/G$22))-1))-SUM(G$51:G165))</f>
        <v>0</v>
      </c>
      <c r="J166" s="3">
        <f t="shared" si="19"/>
        <v>0</v>
      </c>
      <c r="K166" s="3">
        <f t="shared" si="20"/>
        <v>0</v>
      </c>
      <c r="L166" s="21"/>
    </row>
    <row r="167" spans="1:12" ht="12.75">
      <c r="A167" s="20" t="s">
        <v>57</v>
      </c>
      <c r="B167" s="19">
        <v>116</v>
      </c>
      <c r="C167" s="3">
        <f t="shared" si="21"/>
        <v>0</v>
      </c>
      <c r="D167" s="3">
        <f t="shared" si="22"/>
        <v>0</v>
      </c>
      <c r="E167" s="3">
        <f t="shared" si="23"/>
        <v>0</v>
      </c>
      <c r="F167" s="3">
        <v>0</v>
      </c>
      <c r="G167" s="3">
        <f>IF(B167&gt;G$23*G$25+G$29,0,(SUM(D$52:D166)*((1+G$21/G$22)^((B167-G$29)/(12/G$22))-1))-SUM(G$51:G166))</f>
        <v>0</v>
      </c>
      <c r="J167" s="3">
        <f t="shared" si="19"/>
        <v>0</v>
      </c>
      <c r="K167" s="3">
        <f t="shared" si="20"/>
        <v>0</v>
      </c>
      <c r="L167" s="21"/>
    </row>
    <row r="168" spans="1:12" ht="12.75">
      <c r="A168" s="20" t="s">
        <v>58</v>
      </c>
      <c r="B168" s="19">
        <v>117</v>
      </c>
      <c r="C168" s="3">
        <f t="shared" si="21"/>
        <v>0</v>
      </c>
      <c r="D168" s="3">
        <f t="shared" si="22"/>
        <v>0</v>
      </c>
      <c r="E168" s="3">
        <f t="shared" si="23"/>
        <v>0</v>
      </c>
      <c r="F168" s="3">
        <v>0</v>
      </c>
      <c r="G168" s="3">
        <f>IF(B168&gt;G$23*G$25+G$29,0,(SUM(D$52:D167)*((1+G$21/G$22)^((B168-G$29)/(12/G$22))-1))-SUM(G$51:G167))</f>
        <v>0</v>
      </c>
      <c r="I168" s="3">
        <f>H171*$G$30*0.3</f>
        <v>0</v>
      </c>
      <c r="J168" s="3">
        <f t="shared" si="19"/>
        <v>0</v>
      </c>
      <c r="K168" s="3">
        <f t="shared" si="20"/>
        <v>0</v>
      </c>
      <c r="L168" s="21"/>
    </row>
    <row r="169" spans="1:12" ht="12.75">
      <c r="A169" s="20" t="s">
        <v>59</v>
      </c>
      <c r="B169" s="19">
        <v>118</v>
      </c>
      <c r="C169" s="3">
        <f t="shared" si="21"/>
        <v>0</v>
      </c>
      <c r="D169" s="3">
        <f t="shared" si="22"/>
        <v>0</v>
      </c>
      <c r="E169" s="3">
        <f t="shared" si="23"/>
        <v>0</v>
      </c>
      <c r="F169" s="3">
        <v>0</v>
      </c>
      <c r="G169" s="3">
        <f>IF(B169&gt;G$23*G$25+G$29,0,(SUM(D$52:D168)*((1+G$21/G$22)^((B169-G$29)/(12/G$22))-1))-SUM(G$51:G168))</f>
        <v>0</v>
      </c>
      <c r="J169" s="3">
        <f t="shared" si="19"/>
        <v>0</v>
      </c>
      <c r="K169" s="3">
        <f t="shared" si="20"/>
        <v>0</v>
      </c>
      <c r="L169" s="21"/>
    </row>
    <row r="170" spans="1:12" ht="12.75">
      <c r="A170" s="20" t="s">
        <v>60</v>
      </c>
      <c r="B170" s="19">
        <v>119</v>
      </c>
      <c r="C170" s="3">
        <f t="shared" si="21"/>
        <v>0</v>
      </c>
      <c r="D170" s="3">
        <f t="shared" si="22"/>
        <v>0</v>
      </c>
      <c r="E170" s="3">
        <f t="shared" si="23"/>
        <v>0</v>
      </c>
      <c r="F170" s="3">
        <v>0</v>
      </c>
      <c r="G170" s="3">
        <f>IF(B170&gt;G$23*G$25+G$29,0,(SUM(D$52:D169)*((1+G$21/G$22)^((B170-G$29)/(12/G$22))-1))-SUM(G$51:G169))</f>
        <v>0</v>
      </c>
      <c r="J170" s="3">
        <f t="shared" si="19"/>
        <v>0</v>
      </c>
      <c r="K170" s="3">
        <f t="shared" si="20"/>
        <v>0</v>
      </c>
      <c r="L170" s="21"/>
    </row>
    <row r="171" spans="1:12" ht="12.75">
      <c r="A171" s="20" t="s">
        <v>61</v>
      </c>
      <c r="B171" s="19">
        <v>120</v>
      </c>
      <c r="C171" s="3">
        <f t="shared" si="21"/>
        <v>0</v>
      </c>
      <c r="D171" s="3">
        <f t="shared" si="22"/>
        <v>0</v>
      </c>
      <c r="E171" s="3">
        <f t="shared" si="23"/>
        <v>0</v>
      </c>
      <c r="F171" s="3">
        <f>($G$18-SUM(F$49:F170)-SUM(C$64:C171))*$G$28</f>
        <v>0</v>
      </c>
      <c r="G171" s="3">
        <f>IF(B171&gt;G$23*G$25+G$29,0,(SUM(D$52:D170)*((1+G$21/G$22)^((B171-G$29)/(12/G$22))-1))-SUM(G$51:G170))</f>
        <v>0</v>
      </c>
      <c r="H171" s="3">
        <f>SUM(E160:E171)-F171-SUM(G160:G171)</f>
        <v>0</v>
      </c>
      <c r="I171" s="3">
        <f>H171*$G$30*0.25</f>
        <v>0</v>
      </c>
      <c r="J171" s="3">
        <f t="shared" si="19"/>
        <v>0</v>
      </c>
      <c r="K171" s="3">
        <f t="shared" si="20"/>
        <v>0</v>
      </c>
      <c r="L171" s="21"/>
    </row>
    <row r="172" spans="1:12" ht="12.75">
      <c r="A172" s="20" t="s">
        <v>50</v>
      </c>
      <c r="B172" s="19">
        <v>121</v>
      </c>
      <c r="C172" s="3">
        <f t="shared" si="21"/>
        <v>0</v>
      </c>
      <c r="D172" s="3">
        <f t="shared" si="22"/>
        <v>0</v>
      </c>
      <c r="E172" s="3">
        <f t="shared" si="23"/>
        <v>0</v>
      </c>
      <c r="F172" s="3">
        <v>0</v>
      </c>
      <c r="G172" s="3">
        <f>IF(B172&gt;G$23*G$25+G$29,0,(SUM(D$52:D171)*((1+G$21/G$22)^((B172-G$29)/(12/G$22))-1))-SUM(G$51:G171))</f>
        <v>0</v>
      </c>
      <c r="J172" s="3">
        <f t="shared" si="19"/>
        <v>0</v>
      </c>
      <c r="K172" s="3">
        <f t="shared" si="20"/>
        <v>0</v>
      </c>
      <c r="L172" s="21"/>
    </row>
    <row r="173" spans="1:12" ht="12.75">
      <c r="A173" s="20" t="s">
        <v>51</v>
      </c>
      <c r="B173" s="19">
        <v>122</v>
      </c>
      <c r="C173" s="3">
        <f t="shared" si="21"/>
        <v>0</v>
      </c>
      <c r="D173" s="3">
        <f t="shared" si="22"/>
        <v>0</v>
      </c>
      <c r="E173" s="3">
        <f t="shared" si="23"/>
        <v>0</v>
      </c>
      <c r="F173" s="3">
        <v>0</v>
      </c>
      <c r="G173" s="3">
        <f>IF(B173&gt;G$23*G$25+G$29,0,(SUM(D$52:D172)*((1+G$21/G$22)^((B173-G$29)/(12/G$22))-1))-SUM(G$51:G172))</f>
        <v>0</v>
      </c>
      <c r="J173" s="3">
        <f t="shared" si="19"/>
        <v>0</v>
      </c>
      <c r="K173" s="3">
        <f t="shared" si="20"/>
        <v>0</v>
      </c>
      <c r="L173" s="21"/>
    </row>
    <row r="174" spans="1:12" ht="12.75">
      <c r="A174" s="20" t="s">
        <v>52</v>
      </c>
      <c r="B174" s="19">
        <v>123</v>
      </c>
      <c r="C174" s="3">
        <f t="shared" si="21"/>
        <v>0</v>
      </c>
      <c r="D174" s="3">
        <f t="shared" si="22"/>
        <v>0</v>
      </c>
      <c r="E174" s="3">
        <f t="shared" si="23"/>
        <v>0</v>
      </c>
      <c r="F174" s="3">
        <v>0</v>
      </c>
      <c r="G174" s="3">
        <f>IF(B174&gt;G$23*G$25+G$29,0,(SUM(D$52:D173)*((1+G$21/G$22)^((B174-G$29)/(12/G$22))-1))-SUM(G$51:G173))</f>
        <v>0</v>
      </c>
      <c r="I174" s="3">
        <f>H183*G$30*0.15</f>
        <v>0</v>
      </c>
      <c r="J174" s="3">
        <f t="shared" si="19"/>
        <v>0</v>
      </c>
      <c r="K174" s="3">
        <f t="shared" si="20"/>
        <v>0</v>
      </c>
      <c r="L174" s="21"/>
    </row>
    <row r="175" spans="1:12" ht="12.75">
      <c r="A175" s="20" t="s">
        <v>53</v>
      </c>
      <c r="B175" s="19">
        <v>124</v>
      </c>
      <c r="C175" s="3">
        <f t="shared" si="21"/>
        <v>0</v>
      </c>
      <c r="D175" s="3">
        <f t="shared" si="22"/>
        <v>0</v>
      </c>
      <c r="E175" s="3">
        <f t="shared" si="23"/>
        <v>0</v>
      </c>
      <c r="F175" s="3">
        <v>0</v>
      </c>
      <c r="G175" s="3">
        <f>IF(B175&gt;G$23*G$25+G$29,0,(SUM(D$52:D174)*((1+G$21/G$22)^((B175-G$29)/(12/G$22))-1))-SUM(G$51:G174))</f>
        <v>0</v>
      </c>
      <c r="J175" s="3">
        <f t="shared" si="19"/>
        <v>0</v>
      </c>
      <c r="K175" s="3">
        <f t="shared" si="20"/>
        <v>0</v>
      </c>
      <c r="L175" s="21"/>
    </row>
    <row r="176" spans="1:12" ht="12.75">
      <c r="A176" s="20" t="s">
        <v>54</v>
      </c>
      <c r="B176" s="19">
        <v>125</v>
      </c>
      <c r="C176" s="3">
        <f t="shared" si="21"/>
        <v>0</v>
      </c>
      <c r="D176" s="3">
        <f t="shared" si="22"/>
        <v>0</v>
      </c>
      <c r="E176" s="3">
        <f t="shared" si="23"/>
        <v>0</v>
      </c>
      <c r="F176" s="3">
        <v>0</v>
      </c>
      <c r="G176" s="3">
        <f>IF(B176&gt;G$23*G$25+G$29,0,(SUM(D$52:D175)*((1+G$21/G$22)^((B176-G$29)/(12/G$22))-1))-SUM(G$51:G175))</f>
        <v>0</v>
      </c>
      <c r="J176" s="3">
        <f t="shared" si="19"/>
        <v>0</v>
      </c>
      <c r="K176" s="3">
        <f t="shared" si="20"/>
        <v>0</v>
      </c>
      <c r="L176" s="21"/>
    </row>
    <row r="177" spans="1:12" ht="12.75">
      <c r="A177" s="20" t="s">
        <v>55</v>
      </c>
      <c r="B177" s="19">
        <v>126</v>
      </c>
      <c r="C177" s="3">
        <f t="shared" si="21"/>
        <v>0</v>
      </c>
      <c r="D177" s="3">
        <f t="shared" si="22"/>
        <v>0</v>
      </c>
      <c r="E177" s="3">
        <f t="shared" si="23"/>
        <v>0</v>
      </c>
      <c r="F177" s="3">
        <v>0</v>
      </c>
      <c r="G177" s="3">
        <f>IF(B177&gt;G$23*G$25+G$29,0,(SUM(D$52:D176)*((1+G$21/G$22)^((B177-G$29)/(12/G$22))-1))-SUM(G$51:G176))</f>
        <v>0</v>
      </c>
      <c r="I177" s="3">
        <f>H183*$G$30*0.3</f>
        <v>0</v>
      </c>
      <c r="J177" s="3">
        <f t="shared" si="19"/>
        <v>0</v>
      </c>
      <c r="K177" s="3">
        <f t="shared" si="20"/>
        <v>0</v>
      </c>
      <c r="L177" s="21"/>
    </row>
    <row r="178" spans="1:12" ht="12.75">
      <c r="A178" s="20" t="s">
        <v>56</v>
      </c>
      <c r="B178" s="19">
        <v>127</v>
      </c>
      <c r="C178" s="3">
        <f t="shared" si="21"/>
        <v>0</v>
      </c>
      <c r="D178" s="3">
        <f t="shared" si="22"/>
        <v>0</v>
      </c>
      <c r="E178" s="3">
        <f t="shared" si="23"/>
        <v>0</v>
      </c>
      <c r="F178" s="3">
        <v>0</v>
      </c>
      <c r="G178" s="3">
        <f>IF(B178&gt;G$23*G$25+G$29,0,(SUM(D$52:D177)*((1+G$21/G$22)^((B178-G$29)/(12/G$22))-1))-SUM(G$51:G177))</f>
        <v>0</v>
      </c>
      <c r="J178" s="3">
        <f t="shared" si="19"/>
        <v>0</v>
      </c>
      <c r="K178" s="3">
        <f t="shared" si="20"/>
        <v>0</v>
      </c>
      <c r="L178" s="21"/>
    </row>
    <row r="179" spans="1:12" ht="12.75">
      <c r="A179" s="20" t="s">
        <v>57</v>
      </c>
      <c r="B179" s="19">
        <v>128</v>
      </c>
      <c r="C179" s="3">
        <f t="shared" si="21"/>
        <v>0</v>
      </c>
      <c r="D179" s="3">
        <f t="shared" si="22"/>
        <v>0</v>
      </c>
      <c r="E179" s="3">
        <f t="shared" si="23"/>
        <v>0</v>
      </c>
      <c r="F179" s="3">
        <v>0</v>
      </c>
      <c r="G179" s="3">
        <f>IF(B179&gt;G$23*G$25+G$29,0,(SUM(D$52:D178)*((1+G$21/G$22)^((B179-G$29)/(12/G$22))-1))-SUM(G$51:G178))</f>
        <v>0</v>
      </c>
      <c r="J179" s="3">
        <f t="shared" si="19"/>
        <v>0</v>
      </c>
      <c r="K179" s="3">
        <f t="shared" si="20"/>
        <v>0</v>
      </c>
      <c r="L179" s="21"/>
    </row>
    <row r="180" spans="1:12" ht="12.75">
      <c r="A180" s="20" t="s">
        <v>58</v>
      </c>
      <c r="B180" s="19">
        <v>129</v>
      </c>
      <c r="C180" s="3">
        <f t="shared" si="21"/>
        <v>0</v>
      </c>
      <c r="D180" s="3">
        <f t="shared" si="22"/>
        <v>0</v>
      </c>
      <c r="E180" s="3">
        <f t="shared" si="23"/>
        <v>0</v>
      </c>
      <c r="F180" s="3">
        <v>0</v>
      </c>
      <c r="G180" s="3">
        <f>IF(B180&gt;G$23*G$25+G$29,0,(SUM(D$52:D179)*((1+G$21/G$22)^((B180-G$29)/(12/G$22))-1))-SUM(G$51:G179))</f>
        <v>0</v>
      </c>
      <c r="I180" s="3">
        <f>H183*$G$30*0.3</f>
        <v>0</v>
      </c>
      <c r="J180" s="3">
        <f t="shared" si="19"/>
        <v>0</v>
      </c>
      <c r="K180" s="3">
        <f t="shared" si="20"/>
        <v>0</v>
      </c>
      <c r="L180" s="21"/>
    </row>
    <row r="181" spans="1:12" ht="12.75">
      <c r="A181" s="20" t="s">
        <v>59</v>
      </c>
      <c r="B181" s="19">
        <v>130</v>
      </c>
      <c r="C181" s="3">
        <f t="shared" si="21"/>
        <v>0</v>
      </c>
      <c r="D181" s="3">
        <f t="shared" si="22"/>
        <v>0</v>
      </c>
      <c r="E181" s="3">
        <f t="shared" si="23"/>
        <v>0</v>
      </c>
      <c r="F181" s="3">
        <v>0</v>
      </c>
      <c r="G181" s="3">
        <f>IF(B181&gt;G$23*G$25+G$29,0,(SUM(D$52:D180)*((1+G$21/G$22)^((B181-G$29)/(12/G$22))-1))-SUM(G$51:G180))</f>
        <v>0</v>
      </c>
      <c r="J181" s="3">
        <f t="shared" si="19"/>
        <v>0</v>
      </c>
      <c r="K181" s="3">
        <f t="shared" si="20"/>
        <v>0</v>
      </c>
      <c r="L181" s="21"/>
    </row>
    <row r="182" spans="1:12" ht="12.75">
      <c r="A182" s="20" t="s">
        <v>60</v>
      </c>
      <c r="B182" s="19">
        <v>131</v>
      </c>
      <c r="C182" s="3">
        <f t="shared" si="21"/>
        <v>0</v>
      </c>
      <c r="D182" s="3">
        <f t="shared" si="22"/>
        <v>0</v>
      </c>
      <c r="E182" s="3">
        <f t="shared" si="23"/>
        <v>0</v>
      </c>
      <c r="F182" s="3">
        <v>0</v>
      </c>
      <c r="G182" s="3">
        <f>IF(B182&gt;G$23*G$25+G$29,0,(SUM(D$52:D181)*((1+G$21/G$22)^((B182-G$29)/(12/G$22))-1))-SUM(G$51:G181))</f>
        <v>0</v>
      </c>
      <c r="J182" s="3">
        <f t="shared" si="19"/>
        <v>0</v>
      </c>
      <c r="K182" s="3">
        <f t="shared" si="20"/>
        <v>0</v>
      </c>
      <c r="L182" s="21"/>
    </row>
    <row r="183" spans="1:11" ht="12.75">
      <c r="A183" s="20" t="s">
        <v>61</v>
      </c>
      <c r="B183" s="19">
        <v>132</v>
      </c>
      <c r="C183" s="3">
        <f t="shared" si="21"/>
        <v>0</v>
      </c>
      <c r="D183" s="3">
        <f t="shared" si="22"/>
        <v>0</v>
      </c>
      <c r="E183" s="3">
        <f t="shared" si="23"/>
        <v>0</v>
      </c>
      <c r="F183" s="3">
        <f>($G$18-SUM(F$49:F182)-SUM(C$64:C183))*$G$28</f>
        <v>0</v>
      </c>
      <c r="G183" s="3">
        <f>IF(B183&gt;G$23*G$25+G$29,0,(SUM(D$52:D182)*((1+G$21/G$22)^((B183-G$29)/(12/G$22))-1))-SUM(G$51:G182))</f>
        <v>0</v>
      </c>
      <c r="H183" s="3">
        <f>SUM(E172:E183)-F183-SUM(G172:G183)</f>
        <v>0</v>
      </c>
      <c r="I183" s="3">
        <f>H183*$G$30*0.25</f>
        <v>0</v>
      </c>
      <c r="J183" s="3">
        <f t="shared" si="19"/>
        <v>0</v>
      </c>
      <c r="K183" s="3">
        <f t="shared" si="20"/>
        <v>0</v>
      </c>
    </row>
    <row r="185" spans="1:12" ht="12.75">
      <c r="A185" s="19"/>
      <c r="D185" s="21"/>
      <c r="E185" s="21"/>
      <c r="K185" s="21"/>
      <c r="L185" s="21"/>
    </row>
    <row r="186" spans="1:12" ht="12.75">
      <c r="A186" s="19"/>
      <c r="D186" s="21"/>
      <c r="E186" s="21"/>
      <c r="F186" s="1" t="s">
        <v>63</v>
      </c>
      <c r="J186" s="18" t="e">
        <f>IRR(J52:J183,0.23/12)</f>
        <v>#DIV/0!</v>
      </c>
      <c r="K186" s="18" t="e">
        <f>IRR(K52:K183,G31/12)</f>
        <v>#DIV/0!</v>
      </c>
      <c r="L186" s="21"/>
    </row>
    <row r="187" spans="6:10" ht="12.75">
      <c r="F187" s="1" t="s">
        <v>64</v>
      </c>
      <c r="J187" s="18" t="e">
        <f>J186*12</f>
        <v>#DIV/0!</v>
      </c>
    </row>
    <row r="189" spans="1:12" ht="12.75">
      <c r="A189" s="17" t="s">
        <v>32</v>
      </c>
      <c r="B189" s="17" t="s">
        <v>32</v>
      </c>
      <c r="C189" s="17" t="s">
        <v>32</v>
      </c>
      <c r="D189" s="17" t="s">
        <v>32</v>
      </c>
      <c r="E189" s="17" t="s">
        <v>32</v>
      </c>
      <c r="F189" s="17" t="s">
        <v>32</v>
      </c>
      <c r="G189" s="17" t="s">
        <v>32</v>
      </c>
      <c r="H189" s="17" t="s">
        <v>32</v>
      </c>
      <c r="I189" s="17" t="s">
        <v>32</v>
      </c>
      <c r="J189" s="17" t="s">
        <v>32</v>
      </c>
      <c r="K189" s="17" t="s">
        <v>32</v>
      </c>
      <c r="L189" s="17" t="s">
        <v>32</v>
      </c>
    </row>
    <row r="191" spans="1:4" ht="12.75">
      <c r="A191" s="4"/>
      <c r="D191" s="1" t="s">
        <v>65</v>
      </c>
    </row>
    <row r="193" spans="1:12" ht="12.75">
      <c r="A193" s="4"/>
      <c r="B193" s="1" t="s">
        <v>34</v>
      </c>
      <c r="C193" s="1" t="s">
        <v>66</v>
      </c>
      <c r="D193" s="1" t="s">
        <v>36</v>
      </c>
      <c r="E193" s="1" t="s">
        <v>67</v>
      </c>
      <c r="F193" s="1" t="s">
        <v>68</v>
      </c>
      <c r="G193" s="1" t="s">
        <v>39</v>
      </c>
      <c r="H193" s="1" t="s">
        <v>40</v>
      </c>
      <c r="I193" s="1" t="s">
        <v>41</v>
      </c>
      <c r="J193" s="1" t="s">
        <v>42</v>
      </c>
      <c r="K193" s="1" t="s">
        <v>43</v>
      </c>
      <c r="L193" s="22" t="s">
        <v>69</v>
      </c>
    </row>
    <row r="194" spans="4:12" ht="12.75">
      <c r="D194" s="1" t="s">
        <v>44</v>
      </c>
      <c r="E194" s="1" t="s">
        <v>70</v>
      </c>
      <c r="F194" s="1" t="s">
        <v>71</v>
      </c>
      <c r="G194" s="1" t="s">
        <v>46</v>
      </c>
      <c r="H194" s="1" t="s">
        <v>47</v>
      </c>
      <c r="J194" s="1" t="s">
        <v>48</v>
      </c>
      <c r="L194" s="1" t="s">
        <v>72</v>
      </c>
    </row>
    <row r="195" spans="1:7" ht="12.75">
      <c r="A195" s="4"/>
      <c r="B195" s="19"/>
      <c r="G195" s="1" t="s">
        <v>49</v>
      </c>
    </row>
    <row r="196" spans="1:12" ht="12.75">
      <c r="A196" s="20" t="s">
        <v>50</v>
      </c>
      <c r="B196" s="19">
        <v>1</v>
      </c>
      <c r="C196" s="3">
        <f aca="true" t="shared" si="24" ref="C196:C207">IF(B196=$G$29,-G$18,0)</f>
        <v>-1000</v>
      </c>
      <c r="D196" s="3">
        <f aca="true" t="shared" si="25" ref="D196:D207">IF(B196=$G$29,G$18*G$20,0)</f>
        <v>0</v>
      </c>
      <c r="E196" s="3">
        <f aca="true" t="shared" si="26" ref="E196:E207">IF(B196&lt;$G$29,0,IF(B196&lt;=G$24*G$25+$G$29-1,+(G$17*12/G$25),0))+IF(B196=G$29,G$18*G$19,0)</f>
        <v>26.059557752445375</v>
      </c>
      <c r="F196" s="3">
        <f aca="true" t="shared" si="27" ref="F196:F207">IF(B196&lt;G$29,0,(+G$17*G$24*G$25-G$18)/SUM(L$196:L$327)*L196)+IF(B196=G$29,G$18*G$19,0)</f>
        <v>18.78578217155743</v>
      </c>
      <c r="G196" s="3">
        <f>IF(B196&gt;G$24*G$25+G$29,0,(SUM(D$195)*((1+G$21/G$22)^((B196-G$29)/(12/G$22))-1))-SUM(G195))</f>
        <v>0</v>
      </c>
      <c r="J196" s="3">
        <f aca="true" t="shared" si="28" ref="J196:J227">C196+D196+E196</f>
        <v>-973.9404422475546</v>
      </c>
      <c r="K196" s="3">
        <f aca="true" t="shared" si="29" ref="K196:K203">C196+E196-I196+D196</f>
        <v>-973.9404422475546</v>
      </c>
      <c r="L196" s="3">
        <f>IF(B196&lt;G$29,0,SUM(E197:E$327))</f>
        <v>1537.5139073942785</v>
      </c>
    </row>
    <row r="197" spans="1:12" ht="12.75">
      <c r="A197" s="20" t="s">
        <v>51</v>
      </c>
      <c r="B197" s="19">
        <v>2</v>
      </c>
      <c r="C197" s="3">
        <f t="shared" si="24"/>
        <v>0</v>
      </c>
      <c r="D197" s="3">
        <f t="shared" si="25"/>
        <v>0</v>
      </c>
      <c r="E197" s="3">
        <f t="shared" si="26"/>
        <v>26.059557752445375</v>
      </c>
      <c r="F197" s="3">
        <f t="shared" si="27"/>
        <v>18.46737908390391</v>
      </c>
      <c r="G197" s="3">
        <f>IF(B197&gt;G$24*G$25+G$29,0,(SUM(D$195:D196)*((1+G$21/G$22)^((B197-G$29)/(12/G$22))-1))-SUM(G$195:G196))</f>
        <v>0</v>
      </c>
      <c r="J197" s="3">
        <f t="shared" si="28"/>
        <v>26.059557752445375</v>
      </c>
      <c r="K197" s="3">
        <f t="shared" si="29"/>
        <v>26.059557752445375</v>
      </c>
      <c r="L197" s="3">
        <f>IF(B197&lt;G$29,0,SUM(E198:E$327))</f>
        <v>1511.454349641833</v>
      </c>
    </row>
    <row r="198" spans="1:12" ht="12.75">
      <c r="A198" s="20" t="s">
        <v>52</v>
      </c>
      <c r="B198" s="19">
        <v>3</v>
      </c>
      <c r="C198" s="3">
        <f t="shared" si="24"/>
        <v>0</v>
      </c>
      <c r="D198" s="3">
        <f t="shared" si="25"/>
        <v>0</v>
      </c>
      <c r="E198" s="3">
        <f t="shared" si="26"/>
        <v>26.059557752445375</v>
      </c>
      <c r="F198" s="3">
        <f t="shared" si="27"/>
        <v>18.148975996250396</v>
      </c>
      <c r="G198" s="3">
        <f>IF(B198&gt;G$24*G$25+G$29,0,(SUM(D$195:D197)*((1+G$21/G$22)^((B198-G$29)/(12/G$22))-1))-SUM(G$195:G197))</f>
        <v>0</v>
      </c>
      <c r="I198" s="3">
        <f>H207*G$30*0.15</f>
        <v>10.731776069361743</v>
      </c>
      <c r="J198" s="3">
        <f t="shared" si="28"/>
        <v>26.059557752445375</v>
      </c>
      <c r="K198" s="3">
        <f t="shared" si="29"/>
        <v>15.327781683083632</v>
      </c>
      <c r="L198" s="3">
        <f>IF(B198&lt;G$29,0,SUM(E199:E$327))</f>
        <v>1485.3947918893875</v>
      </c>
    </row>
    <row r="199" spans="1:12" ht="12.75">
      <c r="A199" s="20" t="s">
        <v>53</v>
      </c>
      <c r="B199" s="19">
        <v>4</v>
      </c>
      <c r="C199" s="3">
        <f t="shared" si="24"/>
        <v>0</v>
      </c>
      <c r="D199" s="3">
        <f t="shared" si="25"/>
        <v>0</v>
      </c>
      <c r="E199" s="3">
        <f t="shared" si="26"/>
        <v>26.059557752445375</v>
      </c>
      <c r="F199" s="3">
        <f t="shared" si="27"/>
        <v>17.830572908596878</v>
      </c>
      <c r="G199" s="3">
        <f>IF(B199&gt;G$24*G$25+G$29,0,(SUM(D$195:D198)*((1+G$21/G$22)^((B199-G$29)/(12/G$22))-1))-SUM(G$195:G198))</f>
        <v>0</v>
      </c>
      <c r="J199" s="3">
        <f t="shared" si="28"/>
        <v>26.059557752445375</v>
      </c>
      <c r="K199" s="3">
        <f t="shared" si="29"/>
        <v>26.059557752445375</v>
      </c>
      <c r="L199" s="3">
        <f>IF(B199&lt;G$29,0,SUM(E200:E$327))</f>
        <v>1459.335234136942</v>
      </c>
    </row>
    <row r="200" spans="1:12" ht="12.75">
      <c r="A200" s="20" t="s">
        <v>54</v>
      </c>
      <c r="B200" s="19">
        <v>5</v>
      </c>
      <c r="C200" s="3">
        <f t="shared" si="24"/>
        <v>0</v>
      </c>
      <c r="D200" s="3">
        <f t="shared" si="25"/>
        <v>0</v>
      </c>
      <c r="E200" s="3">
        <f t="shared" si="26"/>
        <v>26.059557752445375</v>
      </c>
      <c r="F200" s="3">
        <f t="shared" si="27"/>
        <v>17.512169820943363</v>
      </c>
      <c r="G200" s="3">
        <f>IF(B200&gt;G$24*G$25+G$29,0,(SUM(D$195:D199)*((1+G$21/G$22)^((B200-G$29)/(12/G$22))-1))-SUM(G$195:G199))</f>
        <v>0</v>
      </c>
      <c r="J200" s="3">
        <f t="shared" si="28"/>
        <v>26.059557752445375</v>
      </c>
      <c r="K200" s="3">
        <f t="shared" si="29"/>
        <v>26.059557752445375</v>
      </c>
      <c r="L200" s="3">
        <f>IF(B200&lt;G$29,0,SUM(E201:E$327))</f>
        <v>1433.2756763844966</v>
      </c>
    </row>
    <row r="201" spans="1:12" ht="12.75">
      <c r="A201" s="20" t="s">
        <v>55</v>
      </c>
      <c r="B201" s="19">
        <v>6</v>
      </c>
      <c r="C201" s="3">
        <f t="shared" si="24"/>
        <v>0</v>
      </c>
      <c r="D201" s="3">
        <f t="shared" si="25"/>
        <v>0</v>
      </c>
      <c r="E201" s="3">
        <f t="shared" si="26"/>
        <v>26.059557752445375</v>
      </c>
      <c r="F201" s="3">
        <f t="shared" si="27"/>
        <v>17.193766733289845</v>
      </c>
      <c r="G201" s="3">
        <f>IF(B201&gt;G$24*G$25+G$29,0,(SUM(D$195:D200)*((1+G$21/G$22)^((B201-G$29)/(12/G$22))-1))-SUM(G$195:G200))</f>
        <v>0</v>
      </c>
      <c r="I201" s="3">
        <f>H207*$G$30*0.3</f>
        <v>21.463552138723486</v>
      </c>
      <c r="J201" s="3">
        <f t="shared" si="28"/>
        <v>26.059557752445375</v>
      </c>
      <c r="K201" s="3">
        <f t="shared" si="29"/>
        <v>4.596005613721889</v>
      </c>
      <c r="L201" s="3">
        <f>IF(B201&lt;G$29,0,SUM(E202:E$327))</f>
        <v>1407.2161186320511</v>
      </c>
    </row>
    <row r="202" spans="1:12" ht="12.75">
      <c r="A202" s="20" t="s">
        <v>56</v>
      </c>
      <c r="B202" s="19">
        <v>7</v>
      </c>
      <c r="C202" s="3">
        <f t="shared" si="24"/>
        <v>0</v>
      </c>
      <c r="D202" s="3">
        <f t="shared" si="25"/>
        <v>0</v>
      </c>
      <c r="E202" s="3">
        <f t="shared" si="26"/>
        <v>26.059557752445375</v>
      </c>
      <c r="F202" s="3">
        <f t="shared" si="27"/>
        <v>16.875363645636327</v>
      </c>
      <c r="G202" s="3">
        <f>IF(B202&gt;G$24*G$25+G$29,0,(SUM(D$195:D201)*((1+G$21/G$22)^((B202-G$29)/(12/G$22))-1))-SUM(G$195:G201))</f>
        <v>0</v>
      </c>
      <c r="J202" s="3">
        <f t="shared" si="28"/>
        <v>26.059557752445375</v>
      </c>
      <c r="K202" s="3">
        <f t="shared" si="29"/>
        <v>26.059557752445375</v>
      </c>
      <c r="L202" s="3">
        <f>IF(B202&lt;G$29,0,SUM(E203:E$327))</f>
        <v>1381.1565608796056</v>
      </c>
    </row>
    <row r="203" spans="1:12" ht="12.75">
      <c r="A203" s="20" t="s">
        <v>57</v>
      </c>
      <c r="B203" s="19">
        <v>8</v>
      </c>
      <c r="C203" s="3">
        <f t="shared" si="24"/>
        <v>0</v>
      </c>
      <c r="D203" s="3">
        <f t="shared" si="25"/>
        <v>0</v>
      </c>
      <c r="E203" s="3">
        <f t="shared" si="26"/>
        <v>26.059557752445375</v>
      </c>
      <c r="F203" s="3">
        <f t="shared" si="27"/>
        <v>16.556960557982812</v>
      </c>
      <c r="G203" s="3">
        <f>IF(B203&gt;G$24*G$25+G$29,0,(SUM(D$195:D202)*((1+G$21/G$22)^((B203-G$29)/(12/G$22))-1))-SUM(G$195:G202))</f>
        <v>0</v>
      </c>
      <c r="J203" s="3">
        <f t="shared" si="28"/>
        <v>26.059557752445375</v>
      </c>
      <c r="K203" s="3">
        <f t="shared" si="29"/>
        <v>26.059557752445375</v>
      </c>
      <c r="L203" s="3">
        <f>IF(B203&lt;G$29,0,SUM(E204:E$327))</f>
        <v>1355.0970031271602</v>
      </c>
    </row>
    <row r="204" spans="1:12" ht="12.75">
      <c r="A204" s="20" t="s">
        <v>58</v>
      </c>
      <c r="B204" s="19">
        <v>9</v>
      </c>
      <c r="C204" s="3">
        <f t="shared" si="24"/>
        <v>0</v>
      </c>
      <c r="D204" s="3">
        <f t="shared" si="25"/>
        <v>0</v>
      </c>
      <c r="E204" s="3">
        <f t="shared" si="26"/>
        <v>26.059557752445375</v>
      </c>
      <c r="F204" s="3">
        <f t="shared" si="27"/>
        <v>16.238557470329294</v>
      </c>
      <c r="G204" s="3">
        <f>IF(B204&gt;G$24*G$25+G$29,0,(SUM(D$195:D203)*((1+G$21/G$22)^((B204-G$29)/(12/G$22))-1))-SUM(G$195:G203))</f>
        <v>0</v>
      </c>
      <c r="I204" s="3">
        <f>H207*$G$30*0.3</f>
        <v>21.463552138723486</v>
      </c>
      <c r="J204" s="3">
        <f t="shared" si="28"/>
        <v>26.059557752445375</v>
      </c>
      <c r="K204" s="3">
        <f>C204+E204-I201+D204</f>
        <v>4.596005613721889</v>
      </c>
      <c r="L204" s="3">
        <f>IF(B204&lt;G$29,0,SUM(E205:E$327))</f>
        <v>1329.0374453747147</v>
      </c>
    </row>
    <row r="205" spans="1:12" ht="12.75">
      <c r="A205" s="20" t="s">
        <v>59</v>
      </c>
      <c r="B205" s="19">
        <v>10</v>
      </c>
      <c r="C205" s="3">
        <f t="shared" si="24"/>
        <v>0</v>
      </c>
      <c r="D205" s="3">
        <f t="shared" si="25"/>
        <v>0</v>
      </c>
      <c r="E205" s="3">
        <f t="shared" si="26"/>
        <v>26.059557752445375</v>
      </c>
      <c r="F205" s="3">
        <f t="shared" si="27"/>
        <v>15.92015438267578</v>
      </c>
      <c r="G205" s="3">
        <f>IF(B205&gt;G$24*G$25+G$29,0,(SUM(D$195:D204)*((1+G$21/G$22)^((B205-G$29)/(12/G$22))-1))-SUM(G$195:G204))</f>
        <v>0</v>
      </c>
      <c r="J205" s="3">
        <f t="shared" si="28"/>
        <v>26.059557752445375</v>
      </c>
      <c r="K205" s="3">
        <f aca="true" t="shared" si="30" ref="K205:K236">C205+E205-I205+D205</f>
        <v>26.059557752445375</v>
      </c>
      <c r="L205" s="3">
        <f>IF(B205&lt;G$29,0,SUM(E206:E$327))</f>
        <v>1302.9778876222692</v>
      </c>
    </row>
    <row r="206" spans="1:12" ht="12.75">
      <c r="A206" s="20" t="s">
        <v>60</v>
      </c>
      <c r="B206" s="19">
        <v>11</v>
      </c>
      <c r="C206" s="3">
        <f t="shared" si="24"/>
        <v>0</v>
      </c>
      <c r="D206" s="3">
        <f t="shared" si="25"/>
        <v>0</v>
      </c>
      <c r="E206" s="3">
        <f t="shared" si="26"/>
        <v>26.059557752445375</v>
      </c>
      <c r="F206" s="3">
        <f t="shared" si="27"/>
        <v>15.601751295022263</v>
      </c>
      <c r="G206" s="3">
        <f>IF(B206&gt;G$24*G$25+G$29,0,(SUM(D$195:D205)*((1+G$21/G$22)^((B206-G$29)/(12/G$22))-1))-SUM(G$195:G205))</f>
        <v>0</v>
      </c>
      <c r="J206" s="3">
        <f t="shared" si="28"/>
        <v>26.059557752445375</v>
      </c>
      <c r="K206" s="3">
        <f t="shared" si="30"/>
        <v>26.059557752445375</v>
      </c>
      <c r="L206" s="3">
        <f>IF(B206&lt;G$29,0,SUM(E207:E$327))</f>
        <v>1276.9183298698238</v>
      </c>
    </row>
    <row r="207" spans="1:12" ht="12.75">
      <c r="A207" s="20" t="s">
        <v>61</v>
      </c>
      <c r="B207" s="19">
        <v>12</v>
      </c>
      <c r="C207" s="3">
        <f t="shared" si="24"/>
        <v>0</v>
      </c>
      <c r="D207" s="3">
        <f t="shared" si="25"/>
        <v>0</v>
      </c>
      <c r="E207" s="3">
        <f t="shared" si="26"/>
        <v>26.059557752445375</v>
      </c>
      <c r="F207" s="3">
        <f t="shared" si="27"/>
        <v>15.283348207368745</v>
      </c>
      <c r="G207" s="3">
        <f>IF(B207&gt;G$24*G$25+G$29,0,(SUM(D$195:D206)*((1+G$21/G$22)^((B207-G$29)/(12/G$22))-1))-SUM(G$195:G206))</f>
        <v>0</v>
      </c>
      <c r="H207" s="3">
        <f>SUM(F196:F207)-SUM(G196:G207)</f>
        <v>204.41478227355702</v>
      </c>
      <c r="I207" s="3">
        <f>H207*$G$30*0.25</f>
        <v>17.88629344893624</v>
      </c>
      <c r="J207" s="3">
        <f t="shared" si="28"/>
        <v>26.059557752445375</v>
      </c>
      <c r="K207" s="3">
        <f t="shared" si="30"/>
        <v>8.173264303509136</v>
      </c>
      <c r="L207" s="3">
        <f>IF(B207&lt;G$29,0,SUM(E208:E$327))</f>
        <v>1250.8587721173783</v>
      </c>
    </row>
    <row r="208" spans="1:12" ht="12.75">
      <c r="A208" s="20" t="s">
        <v>50</v>
      </c>
      <c r="B208" s="19">
        <v>13</v>
      </c>
      <c r="D208" s="3">
        <f aca="true" t="shared" si="31" ref="D208:D239">IF(B208=$G$24*G$25+G$29,-G$18*G$20*((1+G$21/G$22)^(G$24*G$22)),0)</f>
        <v>0</v>
      </c>
      <c r="E208" s="3">
        <f aca="true" t="shared" si="32" ref="E208:E239">IF(B208&lt;$G$29,0,IF(B208&lt;=G$24*G$25+$G$29-1,+(G$17*12/G$25),0))</f>
        <v>26.059557752445375</v>
      </c>
      <c r="F208" s="3">
        <f aca="true" t="shared" si="33" ref="F208:F239">IF(B208&lt;G$29,0,(+G$17*G$24*G$25-G$18)/SUM(L$196:L$327)*L208)</f>
        <v>14.964945119715228</v>
      </c>
      <c r="G208" s="3">
        <f>IF(B208&gt;G$24*G$25+G$29,0,(SUM(D$195:D207)*((1+G$21/G$22)^((B208-G$29)/(12/G$22))-1))-SUM(G$195:G207))</f>
        <v>0</v>
      </c>
      <c r="J208" s="3">
        <f t="shared" si="28"/>
        <v>26.059557752445375</v>
      </c>
      <c r="K208" s="3">
        <f t="shared" si="30"/>
        <v>26.059557752445375</v>
      </c>
      <c r="L208" s="3">
        <f>IF(B208&lt;G$29,0,SUM(E209:E$327))</f>
        <v>1224.7992143649328</v>
      </c>
    </row>
    <row r="209" spans="1:12" ht="12.75">
      <c r="A209" s="20" t="s">
        <v>51</v>
      </c>
      <c r="B209" s="19">
        <v>14</v>
      </c>
      <c r="D209" s="3">
        <f t="shared" si="31"/>
        <v>0</v>
      </c>
      <c r="E209" s="3">
        <f t="shared" si="32"/>
        <v>26.059557752445375</v>
      </c>
      <c r="F209" s="3">
        <f t="shared" si="33"/>
        <v>14.646542032061712</v>
      </c>
      <c r="G209" s="3">
        <f>IF(B209&gt;G$24*G$25+G$29,0,(SUM(D$195:D208)*((1+G$21/G$22)^((B209-G$29)/(12/G$22))-1))-SUM(G$195:G208))</f>
        <v>0</v>
      </c>
      <c r="J209" s="3">
        <f t="shared" si="28"/>
        <v>26.059557752445375</v>
      </c>
      <c r="K209" s="3">
        <f t="shared" si="30"/>
        <v>26.059557752445375</v>
      </c>
      <c r="L209" s="3">
        <f>IF(B209&lt;G$29,0,SUM(E210:E$327))</f>
        <v>1198.7396566124874</v>
      </c>
    </row>
    <row r="210" spans="1:12" ht="12.75">
      <c r="A210" s="20" t="s">
        <v>52</v>
      </c>
      <c r="B210" s="19">
        <v>15</v>
      </c>
      <c r="D210" s="3">
        <f t="shared" si="31"/>
        <v>0</v>
      </c>
      <c r="E210" s="3">
        <f t="shared" si="32"/>
        <v>26.059557752445375</v>
      </c>
      <c r="F210" s="3">
        <f t="shared" si="33"/>
        <v>14.328138944408195</v>
      </c>
      <c r="G210" s="3">
        <f>IF(B210&gt;G$24*G$25+G$29,0,(SUM(D$195:D209)*((1+G$21/G$22)^((B210-G$29)/(12/G$22))-1))-SUM(G$195:G209))</f>
        <v>0</v>
      </c>
      <c r="I210" s="3">
        <f>H219*G$30*0.15</f>
        <v>8.324648726701158</v>
      </c>
      <c r="J210" s="3">
        <f t="shared" si="28"/>
        <v>26.059557752445375</v>
      </c>
      <c r="K210" s="3">
        <f t="shared" si="30"/>
        <v>17.734909025744216</v>
      </c>
      <c r="L210" s="3">
        <f>IF(B210&lt;G$29,0,SUM(E211:E$327))</f>
        <v>1172.6800988600419</v>
      </c>
    </row>
    <row r="211" spans="1:12" ht="12.75">
      <c r="A211" s="20" t="s">
        <v>53</v>
      </c>
      <c r="B211" s="19">
        <v>16</v>
      </c>
      <c r="D211" s="3">
        <f t="shared" si="31"/>
        <v>0</v>
      </c>
      <c r="E211" s="3">
        <f t="shared" si="32"/>
        <v>26.059557752445375</v>
      </c>
      <c r="F211" s="3">
        <f t="shared" si="33"/>
        <v>14.009735856754679</v>
      </c>
      <c r="G211" s="3">
        <f>IF(B211&gt;G$24*G$25+G$29,0,(SUM(D$195:D210)*((1+G$21/G$22)^((B211-G$29)/(12/G$22))-1))-SUM(G$195:G210))</f>
        <v>0</v>
      </c>
      <c r="J211" s="3">
        <f t="shared" si="28"/>
        <v>26.059557752445375</v>
      </c>
      <c r="K211" s="3">
        <f t="shared" si="30"/>
        <v>26.059557752445375</v>
      </c>
      <c r="L211" s="3">
        <f>IF(B211&lt;G$29,0,SUM(E212:E$327))</f>
        <v>1146.6205411075964</v>
      </c>
    </row>
    <row r="212" spans="1:12" ht="12.75">
      <c r="A212" s="20" t="s">
        <v>54</v>
      </c>
      <c r="B212" s="19">
        <v>17</v>
      </c>
      <c r="D212" s="3">
        <f t="shared" si="31"/>
        <v>0</v>
      </c>
      <c r="E212" s="3">
        <f t="shared" si="32"/>
        <v>26.059557752445375</v>
      </c>
      <c r="F212" s="3">
        <f t="shared" si="33"/>
        <v>13.691332769101162</v>
      </c>
      <c r="G212" s="3">
        <f>IF(B212&gt;G$24*G$25+G$29,0,(SUM(D$195:D211)*((1+G$21/G$22)^((B212-G$29)/(12/G$22))-1))-SUM(G$195:G211))</f>
        <v>0</v>
      </c>
      <c r="J212" s="3">
        <f t="shared" si="28"/>
        <v>26.059557752445375</v>
      </c>
      <c r="K212" s="3">
        <f t="shared" si="30"/>
        <v>26.059557752445375</v>
      </c>
      <c r="L212" s="3">
        <f>IF(B212&lt;G$29,0,SUM(E213:E$327))</f>
        <v>1120.560983355151</v>
      </c>
    </row>
    <row r="213" spans="1:12" ht="12.75">
      <c r="A213" s="20" t="s">
        <v>55</v>
      </c>
      <c r="B213" s="19">
        <v>18</v>
      </c>
      <c r="D213" s="3">
        <f t="shared" si="31"/>
        <v>0</v>
      </c>
      <c r="E213" s="3">
        <f t="shared" si="32"/>
        <v>26.059557752445375</v>
      </c>
      <c r="F213" s="3">
        <f t="shared" si="33"/>
        <v>13.372929681447646</v>
      </c>
      <c r="G213" s="3">
        <f>IF(B213&gt;G$24*G$25+G$29,0,(SUM(D$195:D212)*((1+G$21/G$22)^((B213-G$29)/(12/G$22))-1))-SUM(G$195:G212))</f>
        <v>0</v>
      </c>
      <c r="I213" s="3">
        <f>H219*$G$30*0.3</f>
        <v>16.649297453402315</v>
      </c>
      <c r="J213" s="3">
        <f t="shared" si="28"/>
        <v>26.059557752445375</v>
      </c>
      <c r="K213" s="3">
        <f t="shared" si="30"/>
        <v>9.41026029904306</v>
      </c>
      <c r="L213" s="3">
        <f>IF(B213&lt;G$29,0,SUM(E214:E$327))</f>
        <v>1094.5014256027055</v>
      </c>
    </row>
    <row r="214" spans="1:12" ht="12.75">
      <c r="A214" s="20" t="s">
        <v>56</v>
      </c>
      <c r="B214" s="19">
        <v>19</v>
      </c>
      <c r="D214" s="3">
        <f t="shared" si="31"/>
        <v>0</v>
      </c>
      <c r="E214" s="3">
        <f t="shared" si="32"/>
        <v>26.059557752445375</v>
      </c>
      <c r="F214" s="3">
        <f t="shared" si="33"/>
        <v>13.05452659379413</v>
      </c>
      <c r="G214" s="3">
        <f>IF(B214&gt;G$24*G$25+G$29,0,(SUM(D$195:D213)*((1+G$21/G$22)^((B214-G$29)/(12/G$22))-1))-SUM(G$195:G213))</f>
        <v>0</v>
      </c>
      <c r="J214" s="3">
        <f t="shared" si="28"/>
        <v>26.059557752445375</v>
      </c>
      <c r="K214" s="3">
        <f t="shared" si="30"/>
        <v>26.059557752445375</v>
      </c>
      <c r="L214" s="3">
        <f>IF(B214&lt;G$29,0,SUM(E215:E$327))</f>
        <v>1068.44186785026</v>
      </c>
    </row>
    <row r="215" spans="1:12" ht="12.75">
      <c r="A215" s="20" t="s">
        <v>57</v>
      </c>
      <c r="B215" s="19">
        <v>20</v>
      </c>
      <c r="D215" s="3">
        <f t="shared" si="31"/>
        <v>0</v>
      </c>
      <c r="E215" s="3">
        <f t="shared" si="32"/>
        <v>26.059557752445375</v>
      </c>
      <c r="F215" s="3">
        <f t="shared" si="33"/>
        <v>12.736123506140613</v>
      </c>
      <c r="G215" s="3">
        <f>IF(B215&gt;G$24*G$25+G$29,0,(SUM(D$195:D214)*((1+G$21/G$22)^((B215-G$29)/(12/G$22))-1))-SUM(G$195:G214))</f>
        <v>0</v>
      </c>
      <c r="J215" s="3">
        <f t="shared" si="28"/>
        <v>26.059557752445375</v>
      </c>
      <c r="K215" s="3">
        <f t="shared" si="30"/>
        <v>26.059557752445375</v>
      </c>
      <c r="L215" s="3">
        <f>IF(B215&lt;G$29,0,SUM(E216:E$327))</f>
        <v>1042.3823100978145</v>
      </c>
    </row>
    <row r="216" spans="1:12" ht="12.75">
      <c r="A216" s="20" t="s">
        <v>58</v>
      </c>
      <c r="B216" s="19">
        <v>21</v>
      </c>
      <c r="D216" s="3">
        <f t="shared" si="31"/>
        <v>0</v>
      </c>
      <c r="E216" s="3">
        <f t="shared" si="32"/>
        <v>26.059557752445375</v>
      </c>
      <c r="F216" s="3">
        <f t="shared" si="33"/>
        <v>12.417720418487097</v>
      </c>
      <c r="G216" s="3">
        <f>IF(B216&gt;G$24*G$25+G$29,0,(SUM(D$195:D215)*((1+G$21/G$22)^((B216-G$29)/(12/G$22))-1))-SUM(G$195:G215))</f>
        <v>0</v>
      </c>
      <c r="I216" s="3">
        <f>H219*$G$30*0.3</f>
        <v>16.649297453402315</v>
      </c>
      <c r="J216" s="3">
        <f t="shared" si="28"/>
        <v>26.059557752445375</v>
      </c>
      <c r="K216" s="3">
        <f t="shared" si="30"/>
        <v>9.41026029904306</v>
      </c>
      <c r="L216" s="3">
        <f>IF(B216&lt;G$29,0,SUM(E217:E$327))</f>
        <v>1016.3227523453692</v>
      </c>
    </row>
    <row r="217" spans="1:12" ht="12.75">
      <c r="A217" s="20" t="s">
        <v>59</v>
      </c>
      <c r="B217" s="19">
        <v>22</v>
      </c>
      <c r="D217" s="3">
        <f t="shared" si="31"/>
        <v>0</v>
      </c>
      <c r="E217" s="3">
        <f t="shared" si="32"/>
        <v>26.059557752445375</v>
      </c>
      <c r="F217" s="3">
        <f t="shared" si="33"/>
        <v>12.099317330833582</v>
      </c>
      <c r="G217" s="3">
        <f>IF(B217&gt;G$24*G$25+G$29,0,(SUM(D$195:D216)*((1+G$21/G$22)^((B217-G$29)/(12/G$22))-1))-SUM(G$195:G216))</f>
        <v>0</v>
      </c>
      <c r="J217" s="3">
        <f t="shared" si="28"/>
        <v>26.059557752445375</v>
      </c>
      <c r="K217" s="3">
        <f t="shared" si="30"/>
        <v>26.059557752445375</v>
      </c>
      <c r="L217" s="3">
        <f>IF(B217&lt;G$29,0,SUM(E218:E$327))</f>
        <v>990.2631945929238</v>
      </c>
    </row>
    <row r="218" spans="1:12" ht="12.75">
      <c r="A218" s="20" t="s">
        <v>60</v>
      </c>
      <c r="B218" s="19">
        <v>23</v>
      </c>
      <c r="D218" s="3">
        <f t="shared" si="31"/>
        <v>0</v>
      </c>
      <c r="E218" s="3">
        <f t="shared" si="32"/>
        <v>26.059557752445375</v>
      </c>
      <c r="F218" s="3">
        <f t="shared" si="33"/>
        <v>11.780914243180067</v>
      </c>
      <c r="G218" s="3">
        <f>IF(B218&gt;G$24*G$25+G$29,0,(SUM(D$195:D217)*((1+G$21/G$22)^((B218-G$29)/(12/G$22))-1))-SUM(G$195:G217))</f>
        <v>0</v>
      </c>
      <c r="J218" s="3">
        <f t="shared" si="28"/>
        <v>26.059557752445375</v>
      </c>
      <c r="K218" s="3">
        <f t="shared" si="30"/>
        <v>26.059557752445375</v>
      </c>
      <c r="L218" s="3">
        <f>IF(B218&lt;G$29,0,SUM(E219:E$327))</f>
        <v>964.2036368404785</v>
      </c>
    </row>
    <row r="219" spans="1:12" ht="12.75">
      <c r="A219" s="20" t="s">
        <v>61</v>
      </c>
      <c r="B219" s="19">
        <v>24</v>
      </c>
      <c r="D219" s="3">
        <f t="shared" si="31"/>
        <v>0</v>
      </c>
      <c r="E219" s="3">
        <f t="shared" si="32"/>
        <v>26.059557752445375</v>
      </c>
      <c r="F219" s="3">
        <f t="shared" si="33"/>
        <v>11.46251115552655</v>
      </c>
      <c r="G219" s="3">
        <f>IF(B219&gt;G$24*G$25+G$29,0,(SUM(D$195:D218)*((1+G$21/G$22)^((B219-G$29)/(12/G$22))-1))-SUM(G$195:G218))</f>
        <v>0</v>
      </c>
      <c r="H219" s="3">
        <f>SUM(F208:F219)-SUM(G208:G219)</f>
        <v>158.56473765145066</v>
      </c>
      <c r="I219" s="3">
        <f>H219*$G$30*0.25</f>
        <v>13.874414544501931</v>
      </c>
      <c r="J219" s="3">
        <f t="shared" si="28"/>
        <v>26.059557752445375</v>
      </c>
      <c r="K219" s="3">
        <f t="shared" si="30"/>
        <v>12.185143207943444</v>
      </c>
      <c r="L219" s="3">
        <f>IF(B219&lt;G$29,0,SUM(E220:E$327))</f>
        <v>938.1440790880331</v>
      </c>
    </row>
    <row r="220" spans="1:12" ht="12.75">
      <c r="A220" s="20" t="s">
        <v>50</v>
      </c>
      <c r="B220" s="19">
        <v>25</v>
      </c>
      <c r="D220" s="3">
        <f t="shared" si="31"/>
        <v>0</v>
      </c>
      <c r="E220" s="3">
        <f t="shared" si="32"/>
        <v>26.059557752445375</v>
      </c>
      <c r="F220" s="3">
        <f t="shared" si="33"/>
        <v>11.144108067873036</v>
      </c>
      <c r="G220" s="3">
        <f>IF(B220&gt;G$24*G$25+G$29,0,(SUM(D$195:D219)*((1+G$21/G$22)^((B220-G$29)/(12/G$22))-1))-SUM(G$195:G219))</f>
        <v>0</v>
      </c>
      <c r="J220" s="3">
        <f t="shared" si="28"/>
        <v>26.059557752445375</v>
      </c>
      <c r="K220" s="3">
        <f t="shared" si="30"/>
        <v>26.059557752445375</v>
      </c>
      <c r="L220" s="3">
        <f>IF(B220&lt;G$29,0,SUM(E221:E$327))</f>
        <v>912.0845213355877</v>
      </c>
    </row>
    <row r="221" spans="1:12" ht="12.75">
      <c r="A221" s="20" t="s">
        <v>51</v>
      </c>
      <c r="B221" s="19">
        <v>26</v>
      </c>
      <c r="D221" s="3">
        <f t="shared" si="31"/>
        <v>0</v>
      </c>
      <c r="E221" s="3">
        <f t="shared" si="32"/>
        <v>26.059557752445375</v>
      </c>
      <c r="F221" s="3">
        <f t="shared" si="33"/>
        <v>10.825704980219522</v>
      </c>
      <c r="G221" s="3">
        <f>IF(B221&gt;G$24*G$25+G$29,0,(SUM(D$195:D220)*((1+G$21/G$22)^((B221-G$29)/(12/G$22))-1))-SUM(G$195:G220))</f>
        <v>0</v>
      </c>
      <c r="J221" s="3">
        <f t="shared" si="28"/>
        <v>26.059557752445375</v>
      </c>
      <c r="K221" s="3">
        <f t="shared" si="30"/>
        <v>26.059557752445375</v>
      </c>
      <c r="L221" s="3">
        <f>IF(B221&lt;G$29,0,SUM(E222:E$327))</f>
        <v>886.0249635831424</v>
      </c>
    </row>
    <row r="222" spans="1:12" ht="12.75">
      <c r="A222" s="20" t="s">
        <v>52</v>
      </c>
      <c r="B222" s="19">
        <v>27</v>
      </c>
      <c r="D222" s="3">
        <f t="shared" si="31"/>
        <v>0</v>
      </c>
      <c r="E222" s="3">
        <f t="shared" si="32"/>
        <v>26.059557752445375</v>
      </c>
      <c r="F222" s="3">
        <f t="shared" si="33"/>
        <v>10.507301892566005</v>
      </c>
      <c r="G222" s="3">
        <f>IF(B222&gt;G$24*G$25+G$29,0,(SUM(D$195:D221)*((1+G$21/G$22)^((B222-G$29)/(12/G$22))-1))-SUM(G$195:G221))</f>
        <v>0</v>
      </c>
      <c r="I222" s="3">
        <f>H231*G$30*0.15</f>
        <v>5.917521384040582</v>
      </c>
      <c r="J222" s="3">
        <f t="shared" si="28"/>
        <v>26.059557752445375</v>
      </c>
      <c r="K222" s="3">
        <f t="shared" si="30"/>
        <v>20.142036368404792</v>
      </c>
      <c r="L222" s="3">
        <f>IF(B222&lt;G$29,0,SUM(E223:E$327))</f>
        <v>859.965405830697</v>
      </c>
    </row>
    <row r="223" spans="1:12" ht="12.75">
      <c r="A223" s="20" t="s">
        <v>53</v>
      </c>
      <c r="B223" s="19">
        <v>28</v>
      </c>
      <c r="D223" s="3">
        <f t="shared" si="31"/>
        <v>0</v>
      </c>
      <c r="E223" s="3">
        <f t="shared" si="32"/>
        <v>26.059557752445375</v>
      </c>
      <c r="F223" s="3">
        <f t="shared" si="33"/>
        <v>10.18889880491249</v>
      </c>
      <c r="G223" s="3">
        <f>IF(B223&gt;G$24*G$25+G$29,0,(SUM(D$195:D222)*((1+G$21/G$22)^((B223-G$29)/(12/G$22))-1))-SUM(G$195:G222))</f>
        <v>0</v>
      </c>
      <c r="J223" s="3">
        <f t="shared" si="28"/>
        <v>26.059557752445375</v>
      </c>
      <c r="K223" s="3">
        <f t="shared" si="30"/>
        <v>26.059557752445375</v>
      </c>
      <c r="L223" s="3">
        <f>IF(B223&lt;G$29,0,SUM(E224:E$327))</f>
        <v>833.9058480782517</v>
      </c>
    </row>
    <row r="224" spans="1:12" ht="12.75">
      <c r="A224" s="20" t="s">
        <v>54</v>
      </c>
      <c r="B224" s="19">
        <v>29</v>
      </c>
      <c r="D224" s="3">
        <f t="shared" si="31"/>
        <v>0</v>
      </c>
      <c r="E224" s="3">
        <f t="shared" si="32"/>
        <v>26.059557752445375</v>
      </c>
      <c r="F224" s="3">
        <f t="shared" si="33"/>
        <v>9.870495717258976</v>
      </c>
      <c r="G224" s="3">
        <f>IF(B224&gt;G$24*G$25+G$29,0,(SUM(D$195:D223)*((1+G$21/G$22)^((B224-G$29)/(12/G$22))-1))-SUM(G$195:G223))</f>
        <v>0</v>
      </c>
      <c r="J224" s="3">
        <f t="shared" si="28"/>
        <v>26.059557752445375</v>
      </c>
      <c r="K224" s="3">
        <f t="shared" si="30"/>
        <v>26.059557752445375</v>
      </c>
      <c r="L224" s="3">
        <f>IF(B224&lt;G$29,0,SUM(E225:E$327))</f>
        <v>807.8462903258063</v>
      </c>
    </row>
    <row r="225" spans="1:12" ht="12.75">
      <c r="A225" s="20" t="s">
        <v>55</v>
      </c>
      <c r="B225" s="19">
        <v>30</v>
      </c>
      <c r="D225" s="3">
        <f t="shared" si="31"/>
        <v>0</v>
      </c>
      <c r="E225" s="3">
        <f t="shared" si="32"/>
        <v>26.059557752445375</v>
      </c>
      <c r="F225" s="3">
        <f t="shared" si="33"/>
        <v>9.55209262960546</v>
      </c>
      <c r="G225" s="3">
        <f>IF(B225&gt;G$24*G$25+G$29,0,(SUM(D$195:D224)*((1+G$21/G$22)^((B225-G$29)/(12/G$22))-1))-SUM(G$195:G224))</f>
        <v>0</v>
      </c>
      <c r="I225" s="3">
        <f>H231*$G$30*0.3</f>
        <v>11.835042768081165</v>
      </c>
      <c r="J225" s="3">
        <f t="shared" si="28"/>
        <v>26.059557752445375</v>
      </c>
      <c r="K225" s="3">
        <f t="shared" si="30"/>
        <v>14.22451498436421</v>
      </c>
      <c r="L225" s="3">
        <f>IF(B225&lt;G$29,0,SUM(E226:E$327))</f>
        <v>781.786732573361</v>
      </c>
    </row>
    <row r="226" spans="1:12" ht="12.75">
      <c r="A226" s="20" t="s">
        <v>56</v>
      </c>
      <c r="B226" s="19">
        <v>31</v>
      </c>
      <c r="D226" s="3">
        <f t="shared" si="31"/>
        <v>0</v>
      </c>
      <c r="E226" s="3">
        <f t="shared" si="32"/>
        <v>26.059557752445375</v>
      </c>
      <c r="F226" s="3">
        <f t="shared" si="33"/>
        <v>9.233689541951945</v>
      </c>
      <c r="G226" s="3">
        <f>IF(B226&gt;G$24*G$25+G$29,0,(SUM(D$195:D225)*((1+G$21/G$22)^((B226-G$29)/(12/G$22))-1))-SUM(G$195:G225))</f>
        <v>0</v>
      </c>
      <c r="J226" s="3">
        <f t="shared" si="28"/>
        <v>26.059557752445375</v>
      </c>
      <c r="K226" s="3">
        <f t="shared" si="30"/>
        <v>26.059557752445375</v>
      </c>
      <c r="L226" s="3">
        <f>IF(B226&lt;G$29,0,SUM(E227:E$327))</f>
        <v>755.7271748209156</v>
      </c>
    </row>
    <row r="227" spans="1:12" ht="12.75">
      <c r="A227" s="20" t="s">
        <v>57</v>
      </c>
      <c r="B227" s="19">
        <v>32</v>
      </c>
      <c r="D227" s="3">
        <f t="shared" si="31"/>
        <v>0</v>
      </c>
      <c r="E227" s="3">
        <f t="shared" si="32"/>
        <v>26.059557752445375</v>
      </c>
      <c r="F227" s="3">
        <f t="shared" si="33"/>
        <v>8.91528645429843</v>
      </c>
      <c r="G227" s="3">
        <f>IF(B227&gt;G$24*G$25+G$29,0,(SUM(D$195:D226)*((1+G$21/G$22)^((B227-G$29)/(12/G$22))-1))-SUM(G$195:G226))</f>
        <v>0</v>
      </c>
      <c r="J227" s="3">
        <f t="shared" si="28"/>
        <v>26.059557752445375</v>
      </c>
      <c r="K227" s="3">
        <f t="shared" si="30"/>
        <v>26.059557752445375</v>
      </c>
      <c r="L227" s="3">
        <f>IF(B227&lt;G$29,0,SUM(E228:E$327))</f>
        <v>729.6676170684702</v>
      </c>
    </row>
    <row r="228" spans="1:12" ht="12.75">
      <c r="A228" s="20" t="s">
        <v>58</v>
      </c>
      <c r="B228" s="19">
        <v>33</v>
      </c>
      <c r="D228" s="3">
        <f t="shared" si="31"/>
        <v>0</v>
      </c>
      <c r="E228" s="3">
        <f t="shared" si="32"/>
        <v>26.059557752445375</v>
      </c>
      <c r="F228" s="3">
        <f t="shared" si="33"/>
        <v>8.596883366644914</v>
      </c>
      <c r="G228" s="3">
        <f>IF(B228&gt;G$24*G$25+G$29,0,(SUM(D$195:D227)*((1+G$21/G$22)^((B228-G$29)/(12/G$22))-1))-SUM(G$195:G227))</f>
        <v>0</v>
      </c>
      <c r="I228" s="3">
        <f>H231*$G$30*0.3</f>
        <v>11.835042768081165</v>
      </c>
      <c r="J228" s="3">
        <f aca="true" t="shared" si="34" ref="J228:J259">C228+D228+E228</f>
        <v>26.059557752445375</v>
      </c>
      <c r="K228" s="3">
        <f t="shared" si="30"/>
        <v>14.22451498436421</v>
      </c>
      <c r="L228" s="3">
        <f>IF(B228&lt;G$29,0,SUM(E229:E$327))</f>
        <v>703.6080593160249</v>
      </c>
    </row>
    <row r="229" spans="1:12" ht="12.75">
      <c r="A229" s="20" t="s">
        <v>59</v>
      </c>
      <c r="B229" s="19">
        <v>34</v>
      </c>
      <c r="D229" s="3">
        <f t="shared" si="31"/>
        <v>0</v>
      </c>
      <c r="E229" s="3">
        <f t="shared" si="32"/>
        <v>26.059557752445375</v>
      </c>
      <c r="F229" s="3">
        <f t="shared" si="33"/>
        <v>8.278480278991399</v>
      </c>
      <c r="G229" s="3">
        <f>IF(B229&gt;G$24*G$25+G$29,0,(SUM(D$195:D228)*((1+G$21/G$22)^((B229-G$29)/(12/G$22))-1))-SUM(G$195:G228))</f>
        <v>0</v>
      </c>
      <c r="J229" s="3">
        <f t="shared" si="34"/>
        <v>26.059557752445375</v>
      </c>
      <c r="K229" s="3">
        <f t="shared" si="30"/>
        <v>26.059557752445375</v>
      </c>
      <c r="L229" s="3">
        <f>IF(B229&lt;G$29,0,SUM(E230:E$327))</f>
        <v>677.5485015635795</v>
      </c>
    </row>
    <row r="230" spans="1:12" ht="12.75">
      <c r="A230" s="20" t="s">
        <v>60</v>
      </c>
      <c r="B230" s="19">
        <v>35</v>
      </c>
      <c r="D230" s="3">
        <f t="shared" si="31"/>
        <v>0</v>
      </c>
      <c r="E230" s="3">
        <f t="shared" si="32"/>
        <v>26.059557752445375</v>
      </c>
      <c r="F230" s="3">
        <f t="shared" si="33"/>
        <v>7.960077191337883</v>
      </c>
      <c r="G230" s="3">
        <f>IF(B230&gt;G$24*G$25+G$29,0,(SUM(D$195:D229)*((1+G$21/G$22)^((B230-G$29)/(12/G$22))-1))-SUM(G$195:G229))</f>
        <v>0</v>
      </c>
      <c r="J230" s="3">
        <f t="shared" si="34"/>
        <v>26.059557752445375</v>
      </c>
      <c r="K230" s="3">
        <f t="shared" si="30"/>
        <v>26.059557752445375</v>
      </c>
      <c r="L230" s="3">
        <f>IF(B230&lt;G$29,0,SUM(E231:E$327))</f>
        <v>651.4889438111342</v>
      </c>
    </row>
    <row r="231" spans="1:12" ht="12.75">
      <c r="A231" s="20" t="s">
        <v>61</v>
      </c>
      <c r="B231" s="19">
        <v>36</v>
      </c>
      <c r="D231" s="3">
        <f t="shared" si="31"/>
        <v>0</v>
      </c>
      <c r="E231" s="3">
        <f t="shared" si="32"/>
        <v>26.059557752445375</v>
      </c>
      <c r="F231" s="3">
        <f t="shared" si="33"/>
        <v>7.641674103684369</v>
      </c>
      <c r="G231" s="3">
        <f>IF(B231&gt;G$24*G$25+G$29,0,(SUM(D$195:D230)*((1+G$21/G$22)^((B231-G$29)/(12/G$22))-1))-SUM(G$195:G230))</f>
        <v>0</v>
      </c>
      <c r="H231" s="3">
        <f>SUM(F220:F231)-SUM(G220:G231)</f>
        <v>112.71469302934443</v>
      </c>
      <c r="I231" s="3">
        <f>H231*$G$30*0.25</f>
        <v>9.862535640067637</v>
      </c>
      <c r="J231" s="3">
        <f t="shared" si="34"/>
        <v>26.059557752445375</v>
      </c>
      <c r="K231" s="3">
        <f t="shared" si="30"/>
        <v>16.197022112377738</v>
      </c>
      <c r="L231" s="3">
        <f>IF(B231&lt;G$29,0,SUM(E232:E$327))</f>
        <v>625.4293860586888</v>
      </c>
    </row>
    <row r="232" spans="1:12" ht="12.75">
      <c r="A232" s="20" t="s">
        <v>50</v>
      </c>
      <c r="B232" s="19">
        <v>37</v>
      </c>
      <c r="D232" s="3">
        <f t="shared" si="31"/>
        <v>0</v>
      </c>
      <c r="E232" s="3">
        <f t="shared" si="32"/>
        <v>26.059557752445375</v>
      </c>
      <c r="F232" s="3">
        <f t="shared" si="33"/>
        <v>7.323271016030853</v>
      </c>
      <c r="G232" s="3">
        <f>IF(B232&gt;G$24*G$25+G$29,0,(SUM(D$195:D231)*((1+G$21/G$22)^((B232-G$29)/(12/G$22))-1))-SUM(G$195:G231))</f>
        <v>0</v>
      </c>
      <c r="J232" s="3">
        <f t="shared" si="34"/>
        <v>26.059557752445375</v>
      </c>
      <c r="K232" s="3">
        <f t="shared" si="30"/>
        <v>26.059557752445375</v>
      </c>
      <c r="L232" s="3">
        <f>IF(B232&lt;G$29,0,SUM(E233:E$327))</f>
        <v>599.3698283062434</v>
      </c>
    </row>
    <row r="233" spans="1:12" ht="12.75">
      <c r="A233" s="20" t="s">
        <v>51</v>
      </c>
      <c r="B233" s="19">
        <v>38</v>
      </c>
      <c r="D233" s="3">
        <f t="shared" si="31"/>
        <v>0</v>
      </c>
      <c r="E233" s="3">
        <f t="shared" si="32"/>
        <v>26.059557752445375</v>
      </c>
      <c r="F233" s="3">
        <f t="shared" si="33"/>
        <v>7.004867928377338</v>
      </c>
      <c r="G233" s="3">
        <f>IF(B233&gt;G$24*G$25+G$29,0,(SUM(D$195:D232)*((1+G$21/G$22)^((B233-G$29)/(12/G$22))-1))-SUM(G$195:G232))</f>
        <v>0</v>
      </c>
      <c r="J233" s="3">
        <f t="shared" si="34"/>
        <v>26.059557752445375</v>
      </c>
      <c r="K233" s="3">
        <f t="shared" si="30"/>
        <v>26.059557752445375</v>
      </c>
      <c r="L233" s="3">
        <f>IF(B233&lt;G$29,0,SUM(E234:E$327))</f>
        <v>573.3102705537981</v>
      </c>
    </row>
    <row r="234" spans="1:12" ht="12.75">
      <c r="A234" s="20" t="s">
        <v>52</v>
      </c>
      <c r="B234" s="19">
        <v>39</v>
      </c>
      <c r="D234" s="3">
        <f t="shared" si="31"/>
        <v>0</v>
      </c>
      <c r="E234" s="3">
        <f t="shared" si="32"/>
        <v>26.059557752445375</v>
      </c>
      <c r="F234" s="3">
        <f t="shared" si="33"/>
        <v>6.686464840723823</v>
      </c>
      <c r="G234" s="3">
        <f>IF(B234&gt;G$24*G$25+G$29,0,(SUM(D$195:D233)*((1+G$21/G$22)^((B234-G$29)/(12/G$22))-1))-SUM(G$195:G233))</f>
        <v>0</v>
      </c>
      <c r="I234" s="3">
        <f>H243*G$30*0.15</f>
        <v>3.5103940413800077</v>
      </c>
      <c r="J234" s="3">
        <f t="shared" si="34"/>
        <v>26.059557752445375</v>
      </c>
      <c r="K234" s="3">
        <f t="shared" si="30"/>
        <v>22.54916371106537</v>
      </c>
      <c r="L234" s="3">
        <f>IF(B234&lt;G$29,0,SUM(E235:E$327))</f>
        <v>547.2507128013527</v>
      </c>
    </row>
    <row r="235" spans="1:12" ht="12.75">
      <c r="A235" s="20" t="s">
        <v>53</v>
      </c>
      <c r="B235" s="19">
        <v>40</v>
      </c>
      <c r="D235" s="3">
        <f t="shared" si="31"/>
        <v>0</v>
      </c>
      <c r="E235" s="3">
        <f t="shared" si="32"/>
        <v>26.059557752445375</v>
      </c>
      <c r="F235" s="3">
        <f t="shared" si="33"/>
        <v>6.368061753070307</v>
      </c>
      <c r="G235" s="3">
        <f>IF(B235&gt;G$24*G$25+G$29,0,(SUM(D$195:D234)*((1+G$21/G$22)^((B235-G$29)/(12/G$22))-1))-SUM(G$195:G234))</f>
        <v>0</v>
      </c>
      <c r="J235" s="3">
        <f t="shared" si="34"/>
        <v>26.059557752445375</v>
      </c>
      <c r="K235" s="3">
        <f t="shared" si="30"/>
        <v>26.059557752445375</v>
      </c>
      <c r="L235" s="3">
        <f>IF(B235&lt;G$29,0,SUM(E236:E$327))</f>
        <v>521.1911550489074</v>
      </c>
    </row>
    <row r="236" spans="1:12" ht="12.75">
      <c r="A236" s="20" t="s">
        <v>54</v>
      </c>
      <c r="B236" s="19">
        <v>41</v>
      </c>
      <c r="D236" s="3">
        <f t="shared" si="31"/>
        <v>0</v>
      </c>
      <c r="E236" s="3">
        <f t="shared" si="32"/>
        <v>26.059557752445375</v>
      </c>
      <c r="F236" s="3">
        <f t="shared" si="33"/>
        <v>6.049658665416793</v>
      </c>
      <c r="G236" s="3">
        <f>IF(B236&gt;G$24*G$25+G$29,0,(SUM(D$195:D235)*((1+G$21/G$22)^((B236-G$29)/(12/G$22))-1))-SUM(G$195:G235))</f>
        <v>0</v>
      </c>
      <c r="J236" s="3">
        <f t="shared" si="34"/>
        <v>26.059557752445375</v>
      </c>
      <c r="K236" s="3">
        <f t="shared" si="30"/>
        <v>26.059557752445375</v>
      </c>
      <c r="L236" s="3">
        <f>IF(B236&lt;G$29,0,SUM(E237:E$327))</f>
        <v>495.131597296462</v>
      </c>
    </row>
    <row r="237" spans="1:12" ht="12.75">
      <c r="A237" s="20" t="s">
        <v>55</v>
      </c>
      <c r="B237" s="19">
        <v>42</v>
      </c>
      <c r="D237" s="3">
        <f t="shared" si="31"/>
        <v>0</v>
      </c>
      <c r="E237" s="3">
        <f t="shared" si="32"/>
        <v>26.059557752445375</v>
      </c>
      <c r="F237" s="3">
        <f t="shared" si="33"/>
        <v>5.731255577763277</v>
      </c>
      <c r="G237" s="3">
        <f>IF(B237&gt;G$24*G$25+G$29,0,(SUM(D$195:D236)*((1+G$21/G$22)^((B237-G$29)/(12/G$22))-1))-SUM(G$195:G236))</f>
        <v>0</v>
      </c>
      <c r="I237" s="3">
        <f>H243*$G$30*0.3</f>
        <v>7.020788082760015</v>
      </c>
      <c r="J237" s="3">
        <f t="shared" si="34"/>
        <v>26.059557752445375</v>
      </c>
      <c r="K237" s="3">
        <f aca="true" t="shared" si="35" ref="K237:K268">C237+E237-I237+D237</f>
        <v>19.038769669685358</v>
      </c>
      <c r="L237" s="3">
        <f>IF(B237&lt;G$29,0,SUM(E238:E$327))</f>
        <v>469.07203954401666</v>
      </c>
    </row>
    <row r="238" spans="1:12" ht="12.75">
      <c r="A238" s="20" t="s">
        <v>56</v>
      </c>
      <c r="B238" s="19">
        <v>43</v>
      </c>
      <c r="D238" s="3">
        <f t="shared" si="31"/>
        <v>0</v>
      </c>
      <c r="E238" s="3">
        <f t="shared" si="32"/>
        <v>26.059557752445375</v>
      </c>
      <c r="F238" s="3">
        <f t="shared" si="33"/>
        <v>5.412852490109762</v>
      </c>
      <c r="G238" s="3">
        <f>IF(B238&gt;G$24*G$25+G$29,0,(SUM(D$195:D237)*((1+G$21/G$22)^((B238-G$29)/(12/G$22))-1))-SUM(G$195:G237))</f>
        <v>0</v>
      </c>
      <c r="J238" s="3">
        <f t="shared" si="34"/>
        <v>26.059557752445375</v>
      </c>
      <c r="K238" s="3">
        <f t="shared" si="35"/>
        <v>26.059557752445375</v>
      </c>
      <c r="L238" s="3">
        <f>IF(B238&lt;G$29,0,SUM(E239:E$327))</f>
        <v>443.0124817915713</v>
      </c>
    </row>
    <row r="239" spans="1:12" ht="12.75">
      <c r="A239" s="20" t="s">
        <v>57</v>
      </c>
      <c r="B239" s="19">
        <v>44</v>
      </c>
      <c r="D239" s="3">
        <f t="shared" si="31"/>
        <v>0</v>
      </c>
      <c r="E239" s="3">
        <f t="shared" si="32"/>
        <v>26.059557752445375</v>
      </c>
      <c r="F239" s="3">
        <f t="shared" si="33"/>
        <v>5.094449402456247</v>
      </c>
      <c r="G239" s="3">
        <f>IF(B239&gt;G$24*G$25+G$29,0,(SUM(D$195:D238)*((1+G$21/G$22)^((B239-G$29)/(12/G$22))-1))-SUM(G$195:G238))</f>
        <v>0</v>
      </c>
      <c r="J239" s="3">
        <f t="shared" si="34"/>
        <v>26.059557752445375</v>
      </c>
      <c r="K239" s="3">
        <f t="shared" si="35"/>
        <v>26.059557752445375</v>
      </c>
      <c r="L239" s="3">
        <f>IF(B239&lt;G$29,0,SUM(E240:E$327))</f>
        <v>416.95292403912595</v>
      </c>
    </row>
    <row r="240" spans="1:12" ht="12.75">
      <c r="A240" s="20" t="s">
        <v>58</v>
      </c>
      <c r="B240" s="19">
        <v>45</v>
      </c>
      <c r="D240" s="3">
        <f aca="true" t="shared" si="36" ref="D240:D271">IF(B240=$G$24*G$25+G$29,-G$18*G$20*((1+G$21/G$22)^(G$24*G$22)),0)</f>
        <v>0</v>
      </c>
      <c r="E240" s="3">
        <f aca="true" t="shared" si="37" ref="E240:E271">IF(B240&lt;$G$29,0,IF(B240&lt;=G$24*G$25+$G$29-1,+(G$17*12/G$25),0))</f>
        <v>26.059557752445375</v>
      </c>
      <c r="F240" s="3">
        <f aca="true" t="shared" si="38" ref="F240:F271">IF(B240&lt;G$29,0,(+G$17*G$24*G$25-G$18)/SUM(L$196:L$327)*L240)</f>
        <v>4.7760463148027315</v>
      </c>
      <c r="G240" s="3">
        <f>IF(B240&gt;G$24*G$25+G$29,0,(SUM(D$195:D239)*((1+G$21/G$22)^((B240-G$29)/(12/G$22))-1))-SUM(G$195:G239))</f>
        <v>0</v>
      </c>
      <c r="I240" s="3">
        <f>H243*$G$30*0.3</f>
        <v>7.020788082760015</v>
      </c>
      <c r="J240" s="3">
        <f t="shared" si="34"/>
        <v>26.059557752445375</v>
      </c>
      <c r="K240" s="3">
        <f t="shared" si="35"/>
        <v>19.038769669685358</v>
      </c>
      <c r="L240" s="3">
        <f>IF(B240&lt;G$29,0,SUM(E241:E$327))</f>
        <v>390.8933662866806</v>
      </c>
    </row>
    <row r="241" spans="1:12" ht="12.75">
      <c r="A241" s="20" t="s">
        <v>59</v>
      </c>
      <c r="B241" s="19">
        <v>46</v>
      </c>
      <c r="D241" s="3">
        <f t="shared" si="36"/>
        <v>0</v>
      </c>
      <c r="E241" s="3">
        <f t="shared" si="37"/>
        <v>26.059557752445375</v>
      </c>
      <c r="F241" s="3">
        <f t="shared" si="38"/>
        <v>4.457643227149216</v>
      </c>
      <c r="G241" s="3">
        <f>IF(B241&gt;G$24*G$25+G$29,0,(SUM(D$195:D240)*((1+G$21/G$22)^((B241-G$29)/(12/G$22))-1))-SUM(G$195:G240))</f>
        <v>0</v>
      </c>
      <c r="J241" s="3">
        <f t="shared" si="34"/>
        <v>26.059557752445375</v>
      </c>
      <c r="K241" s="3">
        <f t="shared" si="35"/>
        <v>26.059557752445375</v>
      </c>
      <c r="L241" s="3">
        <f>IF(B241&lt;G$29,0,SUM(E242:E$327))</f>
        <v>364.83380853423523</v>
      </c>
    </row>
    <row r="242" spans="1:12" ht="12.75">
      <c r="A242" s="20" t="s">
        <v>60</v>
      </c>
      <c r="B242" s="19">
        <v>47</v>
      </c>
      <c r="D242" s="3">
        <f t="shared" si="36"/>
        <v>0</v>
      </c>
      <c r="E242" s="3">
        <f t="shared" si="37"/>
        <v>26.059557752445375</v>
      </c>
      <c r="F242" s="3">
        <f t="shared" si="38"/>
        <v>4.139240139495701</v>
      </c>
      <c r="G242" s="3">
        <f>IF(B242&gt;G$24*G$25+G$29,0,(SUM(D$195:D241)*((1+G$21/G$22)^((B242-G$29)/(12/G$22))-1))-SUM(G$195:G241))</f>
        <v>0</v>
      </c>
      <c r="J242" s="3">
        <f t="shared" si="34"/>
        <v>26.059557752445375</v>
      </c>
      <c r="K242" s="3">
        <f t="shared" si="35"/>
        <v>26.059557752445375</v>
      </c>
      <c r="L242" s="3">
        <f>IF(B242&lt;G$29,0,SUM(E243:E$327))</f>
        <v>338.7742507817899</v>
      </c>
    </row>
    <row r="243" spans="1:12" ht="12.75">
      <c r="A243" s="20" t="s">
        <v>61</v>
      </c>
      <c r="B243" s="19">
        <v>48</v>
      </c>
      <c r="D243" s="3">
        <f t="shared" si="36"/>
        <v>0</v>
      </c>
      <c r="E243" s="3">
        <f t="shared" si="37"/>
        <v>26.059557752445375</v>
      </c>
      <c r="F243" s="3">
        <f t="shared" si="38"/>
        <v>3.8208370518421857</v>
      </c>
      <c r="G243" s="3">
        <f>IF(B243&gt;G$24*G$25+G$29,0,(SUM(D$195:D242)*((1+G$21/G$22)^((B243-G$29)/(12/G$22))-1))-SUM(G$195:G242))</f>
        <v>0</v>
      </c>
      <c r="H243" s="3">
        <f>SUM(F232:F243)-SUM(G232:G243)</f>
        <v>66.86464840723825</v>
      </c>
      <c r="I243" s="3">
        <f>H243*$G$30*0.25</f>
        <v>5.850656735633346</v>
      </c>
      <c r="J243" s="3">
        <f t="shared" si="34"/>
        <v>26.059557752445375</v>
      </c>
      <c r="K243" s="3">
        <f t="shared" si="35"/>
        <v>20.208901016812028</v>
      </c>
      <c r="L243" s="3">
        <f>IF(B243&lt;G$29,0,SUM(E244:E$327))</f>
        <v>312.7146930293445</v>
      </c>
    </row>
    <row r="244" spans="1:12" ht="12.75">
      <c r="A244" s="20" t="s">
        <v>50</v>
      </c>
      <c r="B244" s="19">
        <v>49</v>
      </c>
      <c r="D244" s="3">
        <f t="shared" si="36"/>
        <v>0</v>
      </c>
      <c r="E244" s="3">
        <f t="shared" si="37"/>
        <v>26.059557752445375</v>
      </c>
      <c r="F244" s="3">
        <f t="shared" si="38"/>
        <v>3.5024339641886706</v>
      </c>
      <c r="G244" s="3">
        <f>IF(B244&gt;G$24*G$25+G$29,0,(SUM(D$195:D243)*((1+G$21/G$22)^((B244-G$29)/(12/G$22))-1))-SUM(G$195:G243))</f>
        <v>0</v>
      </c>
      <c r="J244" s="3">
        <f t="shared" si="34"/>
        <v>26.059557752445375</v>
      </c>
      <c r="K244" s="3">
        <f t="shared" si="35"/>
        <v>26.059557752445375</v>
      </c>
      <c r="L244" s="3">
        <f>IF(B244&lt;G$29,0,SUM(E245:E$327))</f>
        <v>286.65513527689916</v>
      </c>
    </row>
    <row r="245" spans="1:12" ht="12.75">
      <c r="A245" s="20" t="s">
        <v>51</v>
      </c>
      <c r="B245" s="19">
        <v>50</v>
      </c>
      <c r="D245" s="3">
        <f t="shared" si="36"/>
        <v>0</v>
      </c>
      <c r="E245" s="3">
        <f t="shared" si="37"/>
        <v>26.059557752445375</v>
      </c>
      <c r="F245" s="3">
        <f t="shared" si="38"/>
        <v>3.184030876535155</v>
      </c>
      <c r="G245" s="3">
        <f>IF(B245&gt;G$24*G$25+G$29,0,(SUM(D$195:D244)*((1+G$21/G$22)^((B245-G$29)/(12/G$22))-1))-SUM(G$195:G244))</f>
        <v>0</v>
      </c>
      <c r="J245" s="3">
        <f t="shared" si="34"/>
        <v>26.059557752445375</v>
      </c>
      <c r="K245" s="3">
        <f t="shared" si="35"/>
        <v>26.059557752445375</v>
      </c>
      <c r="L245" s="3">
        <f>IF(B245&lt;G$29,0,SUM(E246:E$327))</f>
        <v>260.5955775244538</v>
      </c>
    </row>
    <row r="246" spans="1:12" ht="12.75">
      <c r="A246" s="20" t="s">
        <v>52</v>
      </c>
      <c r="B246" s="19">
        <v>51</v>
      </c>
      <c r="D246" s="3">
        <f t="shared" si="36"/>
        <v>0</v>
      </c>
      <c r="E246" s="3">
        <f t="shared" si="37"/>
        <v>26.059557752445375</v>
      </c>
      <c r="F246" s="3">
        <f t="shared" si="38"/>
        <v>2.8656277888816395</v>
      </c>
      <c r="G246" s="3">
        <f>IF(B246&gt;G$24*G$25+G$29,0,(SUM(D$195:D245)*((1+G$21/G$22)^((B246-G$29)/(12/G$22))-1))-SUM(G$195:G245))</f>
        <v>0</v>
      </c>
      <c r="I246" s="3">
        <f>H255*G$30*0.15</f>
        <v>1.103266698719431</v>
      </c>
      <c r="J246" s="3">
        <f t="shared" si="34"/>
        <v>26.059557752445375</v>
      </c>
      <c r="K246" s="3">
        <f t="shared" si="35"/>
        <v>24.956291053725945</v>
      </c>
      <c r="L246" s="3">
        <f>IF(B246&lt;G$29,0,SUM(E247:E$327))</f>
        <v>234.53601977200842</v>
      </c>
    </row>
    <row r="247" spans="1:12" ht="12.75">
      <c r="A247" s="20" t="s">
        <v>53</v>
      </c>
      <c r="B247" s="19">
        <v>52</v>
      </c>
      <c r="D247" s="3">
        <f t="shared" si="36"/>
        <v>0</v>
      </c>
      <c r="E247" s="3">
        <f t="shared" si="37"/>
        <v>26.059557752445375</v>
      </c>
      <c r="F247" s="3">
        <f t="shared" si="38"/>
        <v>2.547224701228124</v>
      </c>
      <c r="G247" s="3">
        <f>IF(B247&gt;G$24*G$25+G$29,0,(SUM(D$195:D246)*((1+G$21/G$22)^((B247-G$29)/(12/G$22))-1))-SUM(G$195:G246))</f>
        <v>0</v>
      </c>
      <c r="J247" s="3">
        <f t="shared" si="34"/>
        <v>26.059557752445375</v>
      </c>
      <c r="K247" s="3">
        <f t="shared" si="35"/>
        <v>26.059557752445375</v>
      </c>
      <c r="L247" s="3">
        <f>IF(B247&lt;G$29,0,SUM(E248:E$327))</f>
        <v>208.47646201956303</v>
      </c>
    </row>
    <row r="248" spans="1:12" ht="12.75">
      <c r="A248" s="20" t="s">
        <v>54</v>
      </c>
      <c r="B248" s="19">
        <v>53</v>
      </c>
      <c r="D248" s="3">
        <f t="shared" si="36"/>
        <v>0</v>
      </c>
      <c r="E248" s="3">
        <f t="shared" si="37"/>
        <v>26.059557752445375</v>
      </c>
      <c r="F248" s="3">
        <f t="shared" si="38"/>
        <v>2.2288216135746084</v>
      </c>
      <c r="G248" s="3">
        <f>IF(B248&gt;G$24*G$25+G$29,0,(SUM(D$195:D247)*((1+G$21/G$22)^((B248-G$29)/(12/G$22))-1))-SUM(G$195:G247))</f>
        <v>0</v>
      </c>
      <c r="J248" s="3">
        <f t="shared" si="34"/>
        <v>26.059557752445375</v>
      </c>
      <c r="K248" s="3">
        <f t="shared" si="35"/>
        <v>26.059557752445375</v>
      </c>
      <c r="L248" s="3">
        <f>IF(B248&lt;G$29,0,SUM(E249:E$327))</f>
        <v>182.41690426711764</v>
      </c>
    </row>
    <row r="249" spans="1:12" ht="12.75">
      <c r="A249" s="20" t="s">
        <v>55</v>
      </c>
      <c r="B249" s="19">
        <v>54</v>
      </c>
      <c r="D249" s="3">
        <f t="shared" si="36"/>
        <v>0</v>
      </c>
      <c r="E249" s="3">
        <f t="shared" si="37"/>
        <v>26.059557752445375</v>
      </c>
      <c r="F249" s="3">
        <f t="shared" si="38"/>
        <v>1.9104185259210928</v>
      </c>
      <c r="G249" s="3">
        <f>IF(B249&gt;G$24*G$25+G$29,0,(SUM(D$195:D248)*((1+G$21/G$22)^((B249-G$29)/(12/G$22))-1))-SUM(G$195:G248))</f>
        <v>0</v>
      </c>
      <c r="I249" s="3">
        <f>H255*$G$30*0.3</f>
        <v>2.206533397438862</v>
      </c>
      <c r="J249" s="3">
        <f t="shared" si="34"/>
        <v>26.059557752445375</v>
      </c>
      <c r="K249" s="3">
        <f t="shared" si="35"/>
        <v>23.853024355006514</v>
      </c>
      <c r="L249" s="3">
        <f>IF(B249&lt;G$29,0,SUM(E250:E$327))</f>
        <v>156.35734651467226</v>
      </c>
    </row>
    <row r="250" spans="1:12" ht="12.75">
      <c r="A250" s="20" t="s">
        <v>56</v>
      </c>
      <c r="B250" s="19">
        <v>55</v>
      </c>
      <c r="D250" s="3">
        <f t="shared" si="36"/>
        <v>0</v>
      </c>
      <c r="E250" s="3">
        <f t="shared" si="37"/>
        <v>26.059557752445375</v>
      </c>
      <c r="F250" s="3">
        <f t="shared" si="38"/>
        <v>1.5920154382675773</v>
      </c>
      <c r="G250" s="3">
        <f>IF(B250&gt;G$24*G$25+G$29,0,(SUM(D$195:D249)*((1+G$21/G$22)^((B250-G$29)/(12/G$22))-1))-SUM(G$195:G249))</f>
        <v>0</v>
      </c>
      <c r="J250" s="3">
        <f t="shared" si="34"/>
        <v>26.059557752445375</v>
      </c>
      <c r="K250" s="3">
        <f t="shared" si="35"/>
        <v>26.059557752445375</v>
      </c>
      <c r="L250" s="3">
        <f>IF(B250&lt;G$29,0,SUM(E251:E$327))</f>
        <v>130.29778876222687</v>
      </c>
    </row>
    <row r="251" spans="1:12" ht="12.75">
      <c r="A251" s="20" t="s">
        <v>57</v>
      </c>
      <c r="B251" s="19">
        <v>56</v>
      </c>
      <c r="D251" s="3">
        <f t="shared" si="36"/>
        <v>0</v>
      </c>
      <c r="E251" s="3">
        <f t="shared" si="37"/>
        <v>26.059557752445375</v>
      </c>
      <c r="F251" s="3">
        <f t="shared" si="38"/>
        <v>1.2736123506140618</v>
      </c>
      <c r="G251" s="3">
        <f>IF(B251&gt;G$24*G$25+G$29,0,(SUM(D$195:D250)*((1+G$21/G$22)^((B251-G$29)/(12/G$22))-1))-SUM(G$195:G250))</f>
        <v>0</v>
      </c>
      <c r="J251" s="3">
        <f t="shared" si="34"/>
        <v>26.059557752445375</v>
      </c>
      <c r="K251" s="3">
        <f t="shared" si="35"/>
        <v>26.059557752445375</v>
      </c>
      <c r="L251" s="3">
        <f>IF(B251&lt;G$29,0,SUM(E252:E$327))</f>
        <v>104.2382310097815</v>
      </c>
    </row>
    <row r="252" spans="1:12" ht="12.75">
      <c r="A252" s="20" t="s">
        <v>58</v>
      </c>
      <c r="B252" s="19">
        <v>57</v>
      </c>
      <c r="D252" s="3">
        <f t="shared" si="36"/>
        <v>0</v>
      </c>
      <c r="E252" s="3">
        <f t="shared" si="37"/>
        <v>26.059557752445375</v>
      </c>
      <c r="F252" s="3">
        <f t="shared" si="38"/>
        <v>0.9552092629605464</v>
      </c>
      <c r="G252" s="3">
        <f>IF(B252&gt;G$24*G$25+G$29,0,(SUM(D$195:D251)*((1+G$21/G$22)^((B252-G$29)/(12/G$22))-1))-SUM(G$195:G251))</f>
        <v>0</v>
      </c>
      <c r="I252" s="3">
        <f>H255*$G$30*0.3</f>
        <v>2.206533397438862</v>
      </c>
      <c r="J252" s="3">
        <f t="shared" si="34"/>
        <v>26.059557752445375</v>
      </c>
      <c r="K252" s="3">
        <f t="shared" si="35"/>
        <v>23.853024355006514</v>
      </c>
      <c r="L252" s="3">
        <f>IF(B252&lt;G$29,0,SUM(E253:E$327))</f>
        <v>78.17867325733613</v>
      </c>
    </row>
    <row r="253" spans="1:12" ht="12.75">
      <c r="A253" s="20" t="s">
        <v>59</v>
      </c>
      <c r="B253" s="19">
        <v>58</v>
      </c>
      <c r="D253" s="3">
        <f t="shared" si="36"/>
        <v>0</v>
      </c>
      <c r="E253" s="3">
        <f t="shared" si="37"/>
        <v>26.059557752445375</v>
      </c>
      <c r="F253" s="3">
        <f t="shared" si="38"/>
        <v>0.6368061753070309</v>
      </c>
      <c r="G253" s="3">
        <f>IF(B253&gt;G$24*G$25+G$29,0,(SUM(D$195:D252)*((1+G$21/G$22)^((B253-G$29)/(12/G$22))-1))-SUM(G$195:G252))</f>
        <v>0</v>
      </c>
      <c r="J253" s="3">
        <f t="shared" si="34"/>
        <v>26.059557752445375</v>
      </c>
      <c r="K253" s="3">
        <f t="shared" si="35"/>
        <v>26.059557752445375</v>
      </c>
      <c r="L253" s="3">
        <f>IF(B253&lt;G$29,0,SUM(E254:E$327))</f>
        <v>52.11911550489075</v>
      </c>
    </row>
    <row r="254" spans="1:12" ht="12.75">
      <c r="A254" s="20" t="s">
        <v>60</v>
      </c>
      <c r="B254" s="19">
        <v>59</v>
      </c>
      <c r="D254" s="3">
        <f t="shared" si="36"/>
        <v>0</v>
      </c>
      <c r="E254" s="3">
        <f t="shared" si="37"/>
        <v>26.059557752445375</v>
      </c>
      <c r="F254" s="3">
        <f t="shared" si="38"/>
        <v>0.31840308765351544</v>
      </c>
      <c r="G254" s="3">
        <f>IF(B254&gt;G$24*G$25+G$29,0,(SUM(D$195:D253)*((1+G$21/G$22)^((B254-G$29)/(12/G$22))-1))-SUM(G$195:G253))</f>
        <v>0</v>
      </c>
      <c r="J254" s="3">
        <f t="shared" si="34"/>
        <v>26.059557752445375</v>
      </c>
      <c r="K254" s="3">
        <f t="shared" si="35"/>
        <v>26.059557752445375</v>
      </c>
      <c r="L254" s="3">
        <f>IF(B254&lt;G$29,0,SUM(E255:E$327))</f>
        <v>26.059557752445375</v>
      </c>
    </row>
    <row r="255" spans="1:12" ht="12.75">
      <c r="A255" s="20" t="s">
        <v>61</v>
      </c>
      <c r="B255" s="19">
        <v>60</v>
      </c>
      <c r="D255" s="3">
        <f t="shared" si="36"/>
        <v>0</v>
      </c>
      <c r="E255" s="3">
        <f t="shared" si="37"/>
        <v>26.059557752445375</v>
      </c>
      <c r="F255" s="3">
        <f t="shared" si="38"/>
        <v>0</v>
      </c>
      <c r="G255" s="3">
        <f>IF(B255&gt;G$24*G$25+G$29,0,(SUM(D$195:D254)*((1+G$21/G$22)^((B255-G$29)/(12/G$22))-1))-SUM(G$195:G254))</f>
        <v>0</v>
      </c>
      <c r="H255" s="3">
        <f>SUM(F244:F255)-SUM(G244:G255)</f>
        <v>21.01460378513202</v>
      </c>
      <c r="I255" s="3">
        <f>H255*$G$30*0.25</f>
        <v>1.8387778311990517</v>
      </c>
      <c r="J255" s="3">
        <f t="shared" si="34"/>
        <v>26.059557752445375</v>
      </c>
      <c r="K255" s="3">
        <f t="shared" si="35"/>
        <v>24.220779921246322</v>
      </c>
      <c r="L255" s="3">
        <f>IF(B255&lt;G$29,0,SUM(E256:E$327))</f>
        <v>0</v>
      </c>
    </row>
    <row r="256" spans="1:12" ht="12.75">
      <c r="A256" s="20" t="s">
        <v>50</v>
      </c>
      <c r="B256" s="19">
        <v>61</v>
      </c>
      <c r="D256" s="3">
        <f t="shared" si="36"/>
        <v>0</v>
      </c>
      <c r="E256" s="3">
        <f t="shared" si="37"/>
        <v>0</v>
      </c>
      <c r="F256" s="3">
        <f t="shared" si="38"/>
        <v>0</v>
      </c>
      <c r="G256" s="3">
        <f>IF(B256&gt;G$24*G$25+G$29,0,(SUM(D$195:D255)*((1+G$21/G$22)^((B256-G$29)/(12/G$22))-1))-SUM(G$195:G255))</f>
        <v>0</v>
      </c>
      <c r="J256" s="3">
        <f t="shared" si="34"/>
        <v>0</v>
      </c>
      <c r="K256" s="3">
        <f t="shared" si="35"/>
        <v>0</v>
      </c>
      <c r="L256" s="3">
        <f>IF(B256&lt;G$29,0,SUM(E257:E$327))</f>
        <v>0</v>
      </c>
    </row>
    <row r="257" spans="1:12" ht="12.75">
      <c r="A257" s="20" t="s">
        <v>51</v>
      </c>
      <c r="B257" s="19">
        <v>62</v>
      </c>
      <c r="D257" s="3">
        <f t="shared" si="36"/>
        <v>0</v>
      </c>
      <c r="E257" s="3">
        <f t="shared" si="37"/>
        <v>0</v>
      </c>
      <c r="F257" s="3">
        <f t="shared" si="38"/>
        <v>0</v>
      </c>
      <c r="G257" s="3">
        <f>IF(B257&gt;G$24*G$25+G$29,0,(SUM(D$195:D256)*((1+G$21/G$22)^((B257-G$29)/(12/G$22))-1))-SUM(G$195:G256))</f>
        <v>0</v>
      </c>
      <c r="J257" s="3">
        <f t="shared" si="34"/>
        <v>0</v>
      </c>
      <c r="K257" s="3">
        <f t="shared" si="35"/>
        <v>0</v>
      </c>
      <c r="L257" s="3">
        <f>IF(B257&lt;G$29,0,SUM(E258:E$327))</f>
        <v>0</v>
      </c>
    </row>
    <row r="258" spans="1:12" ht="12.75">
      <c r="A258" s="20" t="s">
        <v>52</v>
      </c>
      <c r="B258" s="19">
        <v>63</v>
      </c>
      <c r="D258" s="3">
        <f t="shared" si="36"/>
        <v>0</v>
      </c>
      <c r="E258" s="3">
        <f t="shared" si="37"/>
        <v>0</v>
      </c>
      <c r="F258" s="3">
        <f t="shared" si="38"/>
        <v>0</v>
      </c>
      <c r="G258" s="3">
        <f>IF(B258&gt;G$24*G$25+G$29,0,(SUM(D$195:D257)*((1+G$21/G$22)^((B258-G$29)/(12/G$22))-1))-SUM(G$195:G257))</f>
        <v>0</v>
      </c>
      <c r="I258" s="3">
        <f>H267*G$30*0.15</f>
        <v>0</v>
      </c>
      <c r="J258" s="3">
        <f t="shared" si="34"/>
        <v>0</v>
      </c>
      <c r="K258" s="3">
        <f t="shared" si="35"/>
        <v>0</v>
      </c>
      <c r="L258" s="3">
        <f>IF(B258&lt;G$29,0,SUM(E259:E$327))</f>
        <v>0</v>
      </c>
    </row>
    <row r="259" spans="1:12" ht="12.75">
      <c r="A259" s="20" t="s">
        <v>53</v>
      </c>
      <c r="B259" s="19">
        <v>64</v>
      </c>
      <c r="D259" s="3">
        <f t="shared" si="36"/>
        <v>0</v>
      </c>
      <c r="E259" s="3">
        <f t="shared" si="37"/>
        <v>0</v>
      </c>
      <c r="F259" s="3">
        <f t="shared" si="38"/>
        <v>0</v>
      </c>
      <c r="G259" s="3">
        <f>IF(B259&gt;G$24*G$25+G$29,0,(SUM(D$195:D258)*((1+G$21/G$22)^((B259-G$29)/(12/G$22))-1))-SUM(G$195:G258))</f>
        <v>0</v>
      </c>
      <c r="J259" s="3">
        <f t="shared" si="34"/>
        <v>0</v>
      </c>
      <c r="K259" s="3">
        <f t="shared" si="35"/>
        <v>0</v>
      </c>
      <c r="L259" s="3">
        <f>IF(B259&lt;G$29,0,SUM(E260:E$327))</f>
        <v>0</v>
      </c>
    </row>
    <row r="260" spans="1:12" ht="12.75">
      <c r="A260" s="20" t="s">
        <v>54</v>
      </c>
      <c r="B260" s="19">
        <v>65</v>
      </c>
      <c r="D260" s="3">
        <f t="shared" si="36"/>
        <v>0</v>
      </c>
      <c r="E260" s="3">
        <f t="shared" si="37"/>
        <v>0</v>
      </c>
      <c r="F260" s="3">
        <f t="shared" si="38"/>
        <v>0</v>
      </c>
      <c r="G260" s="3">
        <f>IF(B260&gt;G$24*G$25+G$29,0,(SUM(D$195:D259)*((1+G$21/G$22)^((B260-G$29)/(12/G$22))-1))-SUM(G$195:G259))</f>
        <v>0</v>
      </c>
      <c r="J260" s="3">
        <f aca="true" t="shared" si="39" ref="J260:J291">C260+D260+E260</f>
        <v>0</v>
      </c>
      <c r="K260" s="3">
        <f t="shared" si="35"/>
        <v>0</v>
      </c>
      <c r="L260" s="3">
        <f>IF(B260&lt;G$29,0,SUM(E261:E$327))</f>
        <v>0</v>
      </c>
    </row>
    <row r="261" spans="1:12" ht="12.75">
      <c r="A261" s="20" t="s">
        <v>55</v>
      </c>
      <c r="B261" s="19">
        <v>66</v>
      </c>
      <c r="D261" s="3">
        <f t="shared" si="36"/>
        <v>0</v>
      </c>
      <c r="E261" s="3">
        <f t="shared" si="37"/>
        <v>0</v>
      </c>
      <c r="F261" s="3">
        <f t="shared" si="38"/>
        <v>0</v>
      </c>
      <c r="G261" s="3">
        <f>IF(B261&gt;G$24*G$25+G$29,0,(SUM(D$195:D260)*((1+G$21/G$22)^((B261-G$29)/(12/G$22))-1))-SUM(G$195:G260))</f>
        <v>0</v>
      </c>
      <c r="I261" s="3">
        <f>H267*$G$30*0.3</f>
        <v>0</v>
      </c>
      <c r="J261" s="3">
        <f t="shared" si="39"/>
        <v>0</v>
      </c>
      <c r="K261" s="3">
        <f t="shared" si="35"/>
        <v>0</v>
      </c>
      <c r="L261" s="3">
        <f>IF(B261&lt;G$29,0,SUM(E262:E$327))</f>
        <v>0</v>
      </c>
    </row>
    <row r="262" spans="1:12" ht="12.75">
      <c r="A262" s="20" t="s">
        <v>56</v>
      </c>
      <c r="B262" s="19">
        <v>67</v>
      </c>
      <c r="D262" s="3">
        <f t="shared" si="36"/>
        <v>0</v>
      </c>
      <c r="E262" s="3">
        <f t="shared" si="37"/>
        <v>0</v>
      </c>
      <c r="F262" s="3">
        <f t="shared" si="38"/>
        <v>0</v>
      </c>
      <c r="G262" s="3">
        <f>IF(B262&gt;G$24*G$25+G$29,0,(SUM(D$195:D261)*((1+G$21/G$22)^((B262-G$29)/(12/G$22))-1))-SUM(G$195:G261))</f>
        <v>0</v>
      </c>
      <c r="J262" s="3">
        <f t="shared" si="39"/>
        <v>0</v>
      </c>
      <c r="K262" s="3">
        <f t="shared" si="35"/>
        <v>0</v>
      </c>
      <c r="L262" s="3">
        <f>IF(B262&lt;G$29,0,SUM(E263:E$327))</f>
        <v>0</v>
      </c>
    </row>
    <row r="263" spans="1:12" ht="12.75">
      <c r="A263" s="20" t="s">
        <v>57</v>
      </c>
      <c r="B263" s="19">
        <v>68</v>
      </c>
      <c r="D263" s="3">
        <f t="shared" si="36"/>
        <v>0</v>
      </c>
      <c r="E263" s="3">
        <f t="shared" si="37"/>
        <v>0</v>
      </c>
      <c r="F263" s="3">
        <f t="shared" si="38"/>
        <v>0</v>
      </c>
      <c r="G263" s="3">
        <f>IF(B263&gt;G$24*G$25+G$29,0,(SUM(D$195:D262)*((1+G$21/G$22)^((B263-G$29)/(12/G$22))-1))-SUM(G$195:G262))</f>
        <v>0</v>
      </c>
      <c r="J263" s="3">
        <f t="shared" si="39"/>
        <v>0</v>
      </c>
      <c r="K263" s="3">
        <f t="shared" si="35"/>
        <v>0</v>
      </c>
      <c r="L263" s="3">
        <f>IF(B263&lt;G$29,0,SUM(E264:E$327))</f>
        <v>0</v>
      </c>
    </row>
    <row r="264" spans="1:12" ht="12.75">
      <c r="A264" s="20" t="s">
        <v>58</v>
      </c>
      <c r="B264" s="19">
        <v>69</v>
      </c>
      <c r="D264" s="3">
        <f t="shared" si="36"/>
        <v>0</v>
      </c>
      <c r="E264" s="3">
        <f t="shared" si="37"/>
        <v>0</v>
      </c>
      <c r="F264" s="3">
        <f t="shared" si="38"/>
        <v>0</v>
      </c>
      <c r="G264" s="3">
        <f>IF(B264&gt;G$24*G$25+G$29,0,(SUM(D$195:D263)*((1+G$21/G$22)^((B264-G$29)/(12/G$22))-1))-SUM(G$195:G263))</f>
        <v>0</v>
      </c>
      <c r="I264" s="3">
        <f>H267*$G$30*0.3</f>
        <v>0</v>
      </c>
      <c r="J264" s="3">
        <f t="shared" si="39"/>
        <v>0</v>
      </c>
      <c r="K264" s="3">
        <f t="shared" si="35"/>
        <v>0</v>
      </c>
      <c r="L264" s="3">
        <f>IF(B264&lt;G$29,0,SUM(E265:E$327))</f>
        <v>0</v>
      </c>
    </row>
    <row r="265" spans="1:12" ht="12.75">
      <c r="A265" s="20" t="s">
        <v>59</v>
      </c>
      <c r="B265" s="19">
        <v>70</v>
      </c>
      <c r="D265" s="3">
        <f t="shared" si="36"/>
        <v>0</v>
      </c>
      <c r="E265" s="3">
        <f t="shared" si="37"/>
        <v>0</v>
      </c>
      <c r="F265" s="3">
        <f t="shared" si="38"/>
        <v>0</v>
      </c>
      <c r="G265" s="3">
        <f>IF(B265&gt;G$24*G$25+G$29,0,(SUM(D$195:D264)*((1+G$21/G$22)^((B265-G$29)/(12/G$22))-1))-SUM(G$195:G264))</f>
        <v>0</v>
      </c>
      <c r="J265" s="3">
        <f t="shared" si="39"/>
        <v>0</v>
      </c>
      <c r="K265" s="3">
        <f t="shared" si="35"/>
        <v>0</v>
      </c>
      <c r="L265" s="3">
        <f>IF(B265&lt;G$29,0,SUM(E266:E$327))</f>
        <v>0</v>
      </c>
    </row>
    <row r="266" spans="1:12" ht="12.75">
      <c r="A266" s="20" t="s">
        <v>60</v>
      </c>
      <c r="B266" s="19">
        <v>71</v>
      </c>
      <c r="D266" s="3">
        <f t="shared" si="36"/>
        <v>0</v>
      </c>
      <c r="E266" s="3">
        <f t="shared" si="37"/>
        <v>0</v>
      </c>
      <c r="F266" s="3">
        <f t="shared" si="38"/>
        <v>0</v>
      </c>
      <c r="G266" s="3">
        <f>IF(B266&gt;G$24*G$25+G$29,0,(SUM(D$195:D265)*((1+G$21/G$22)^((B266-G$29)/(12/G$22))-1))-SUM(G$195:G265))</f>
        <v>0</v>
      </c>
      <c r="J266" s="3">
        <f t="shared" si="39"/>
        <v>0</v>
      </c>
      <c r="K266" s="3">
        <f t="shared" si="35"/>
        <v>0</v>
      </c>
      <c r="L266" s="3">
        <f>IF(B266&lt;G$29,0,SUM(E267:E$327))</f>
        <v>0</v>
      </c>
    </row>
    <row r="267" spans="1:12" ht="12.75">
      <c r="A267" s="20" t="s">
        <v>61</v>
      </c>
      <c r="B267" s="19">
        <v>72</v>
      </c>
      <c r="D267" s="3">
        <f t="shared" si="36"/>
        <v>0</v>
      </c>
      <c r="E267" s="3">
        <f t="shared" si="37"/>
        <v>0</v>
      </c>
      <c r="F267" s="3">
        <f t="shared" si="38"/>
        <v>0</v>
      </c>
      <c r="G267" s="3">
        <f>IF(B267&gt;G$24*G$25+G$29,0,(SUM(D$195:D266)*((1+G$21/G$22)^((B267-G$29)/(12/G$22))-1))-SUM(G$195:G266))</f>
        <v>0</v>
      </c>
      <c r="H267" s="3">
        <f>SUM(F256:F267)-SUM(G256:G267)</f>
        <v>0</v>
      </c>
      <c r="I267" s="3">
        <f>H267*$G$30*0.25</f>
        <v>0</v>
      </c>
      <c r="J267" s="3">
        <f t="shared" si="39"/>
        <v>0</v>
      </c>
      <c r="K267" s="3">
        <f t="shared" si="35"/>
        <v>0</v>
      </c>
      <c r="L267" s="3">
        <f>IF(B267&lt;G$29,0,SUM(E268:E$327))</f>
        <v>0</v>
      </c>
    </row>
    <row r="268" spans="1:12" ht="12.75">
      <c r="A268" s="20" t="s">
        <v>62</v>
      </c>
      <c r="B268" s="19">
        <v>73</v>
      </c>
      <c r="D268" s="3">
        <f t="shared" si="36"/>
        <v>0</v>
      </c>
      <c r="E268" s="3">
        <f t="shared" si="37"/>
        <v>0</v>
      </c>
      <c r="F268" s="3">
        <f t="shared" si="38"/>
        <v>0</v>
      </c>
      <c r="G268" s="3">
        <f>IF(B268&gt;G$24*G$25+G$29,0,(SUM(D$195:D267)*((1+G$21/G$22)^((B268-G$29)/(12/G$22))-1))-SUM(G$195:G267))</f>
        <v>0</v>
      </c>
      <c r="J268" s="3">
        <f t="shared" si="39"/>
        <v>0</v>
      </c>
      <c r="K268" s="3">
        <f t="shared" si="35"/>
        <v>0</v>
      </c>
      <c r="L268" s="3">
        <f>IF(B268&lt;G$29,0,SUM(E269:E$327))</f>
        <v>0</v>
      </c>
    </row>
    <row r="269" spans="1:12" ht="12.75">
      <c r="A269" s="20" t="s">
        <v>51</v>
      </c>
      <c r="B269" s="19">
        <v>74</v>
      </c>
      <c r="D269" s="3">
        <f t="shared" si="36"/>
        <v>0</v>
      </c>
      <c r="E269" s="3">
        <f t="shared" si="37"/>
        <v>0</v>
      </c>
      <c r="F269" s="3">
        <f t="shared" si="38"/>
        <v>0</v>
      </c>
      <c r="G269" s="3">
        <f>IF(B269&gt;G$24*G$25+G$29,0,(SUM(D$195:D268)*((1+G$21/G$22)^((B269-G$29)/(12/G$22))-1))-SUM(G$195:G268))</f>
        <v>0</v>
      </c>
      <c r="J269" s="3">
        <f t="shared" si="39"/>
        <v>0</v>
      </c>
      <c r="K269" s="3">
        <f aca="true" t="shared" si="40" ref="K269:K300">C269+E269-I269+D269</f>
        <v>0</v>
      </c>
      <c r="L269" s="3">
        <f>IF(B269&lt;G$29,0,SUM(E270:E$327))</f>
        <v>0</v>
      </c>
    </row>
    <row r="270" spans="1:12" ht="12.75">
      <c r="A270" s="20" t="s">
        <v>52</v>
      </c>
      <c r="B270" s="19">
        <v>75</v>
      </c>
      <c r="D270" s="3">
        <f t="shared" si="36"/>
        <v>0</v>
      </c>
      <c r="E270" s="3">
        <f t="shared" si="37"/>
        <v>0</v>
      </c>
      <c r="F270" s="3">
        <f t="shared" si="38"/>
        <v>0</v>
      </c>
      <c r="G270" s="3">
        <f>IF(B270&gt;G$24*G$25+G$29,0,(SUM(D$195:D269)*((1+G$21/G$22)^((B270-G$29)/(12/G$22))-1))-SUM(G$195:G269))</f>
        <v>0</v>
      </c>
      <c r="I270" s="3">
        <f>H279*G$30*0.15</f>
        <v>0</v>
      </c>
      <c r="J270" s="3">
        <f t="shared" si="39"/>
        <v>0</v>
      </c>
      <c r="K270" s="3">
        <f t="shared" si="40"/>
        <v>0</v>
      </c>
      <c r="L270" s="3">
        <f>IF(B270&lt;G$29,0,SUM(E271:E$327))</f>
        <v>0</v>
      </c>
    </row>
    <row r="271" spans="1:12" ht="12.75">
      <c r="A271" s="20" t="s">
        <v>53</v>
      </c>
      <c r="B271" s="19">
        <v>76</v>
      </c>
      <c r="D271" s="3">
        <f t="shared" si="36"/>
        <v>0</v>
      </c>
      <c r="E271" s="3">
        <f t="shared" si="37"/>
        <v>0</v>
      </c>
      <c r="F271" s="3">
        <f t="shared" si="38"/>
        <v>0</v>
      </c>
      <c r="G271" s="3">
        <f>IF(B271&gt;G$24*G$25+G$29,0,(SUM(D$195:D270)*((1+G$21/G$22)^((B271-G$29)/(12/G$22))-1))-SUM(G$195:G270))</f>
        <v>0</v>
      </c>
      <c r="J271" s="3">
        <f t="shared" si="39"/>
        <v>0</v>
      </c>
      <c r="K271" s="3">
        <f t="shared" si="40"/>
        <v>0</v>
      </c>
      <c r="L271" s="3">
        <f>IF(B271&lt;G$29,0,SUM(E272:E$327))</f>
        <v>0</v>
      </c>
    </row>
    <row r="272" spans="1:12" ht="12.75">
      <c r="A272" s="20" t="s">
        <v>54</v>
      </c>
      <c r="B272" s="19">
        <v>77</v>
      </c>
      <c r="D272" s="3">
        <f aca="true" t="shared" si="41" ref="D272:D303">IF(B272=$G$24*G$25+G$29,-G$18*G$20*((1+G$21/G$22)^(G$24*G$22)),0)</f>
        <v>0</v>
      </c>
      <c r="E272" s="3">
        <f aca="true" t="shared" si="42" ref="E272:E303">IF(B272&lt;$G$29,0,IF(B272&lt;=G$24*G$25+$G$29-1,+(G$17*12/G$25),0))</f>
        <v>0</v>
      </c>
      <c r="F272" s="3">
        <f aca="true" t="shared" si="43" ref="F272:F303">IF(B272&lt;G$29,0,(+G$17*G$24*G$25-G$18)/SUM(L$196:L$327)*L272)</f>
        <v>0</v>
      </c>
      <c r="G272" s="3">
        <f>IF(B272&gt;G$24*G$25+G$29,0,(SUM(D$195:D271)*((1+G$21/G$22)^((B272-G$29)/(12/G$22))-1))-SUM(G$195:G271))</f>
        <v>0</v>
      </c>
      <c r="J272" s="3">
        <f t="shared" si="39"/>
        <v>0</v>
      </c>
      <c r="K272" s="3">
        <f t="shared" si="40"/>
        <v>0</v>
      </c>
      <c r="L272" s="3">
        <f>IF(B272&lt;G$29,0,SUM(E273:E$327))</f>
        <v>0</v>
      </c>
    </row>
    <row r="273" spans="1:12" ht="12.75">
      <c r="A273" s="20" t="s">
        <v>55</v>
      </c>
      <c r="B273" s="19">
        <v>78</v>
      </c>
      <c r="D273" s="3">
        <f t="shared" si="41"/>
        <v>0</v>
      </c>
      <c r="E273" s="3">
        <f t="shared" si="42"/>
        <v>0</v>
      </c>
      <c r="F273" s="3">
        <f t="shared" si="43"/>
        <v>0</v>
      </c>
      <c r="G273" s="3">
        <f>IF(B273&gt;G$24*G$25+G$29,0,(SUM(D$195:D272)*((1+G$21/G$22)^((B273-G$29)/(12/G$22))-1))-SUM(G$195:G272))</f>
        <v>0</v>
      </c>
      <c r="I273" s="3">
        <f>H279*$G$30*0.3</f>
        <v>0</v>
      </c>
      <c r="J273" s="3">
        <f t="shared" si="39"/>
        <v>0</v>
      </c>
      <c r="K273" s="3">
        <f t="shared" si="40"/>
        <v>0</v>
      </c>
      <c r="L273" s="3">
        <f>IF(B273&lt;G$29,0,SUM(E274:E$327))</f>
        <v>0</v>
      </c>
    </row>
    <row r="274" spans="1:12" ht="12.75">
      <c r="A274" s="20" t="s">
        <v>56</v>
      </c>
      <c r="B274" s="19">
        <v>79</v>
      </c>
      <c r="D274" s="3">
        <f t="shared" si="41"/>
        <v>0</v>
      </c>
      <c r="E274" s="3">
        <f t="shared" si="42"/>
        <v>0</v>
      </c>
      <c r="F274" s="3">
        <f t="shared" si="43"/>
        <v>0</v>
      </c>
      <c r="G274" s="3">
        <f>IF(B274&gt;G$24*G$25+G$29,0,(SUM(D$195:D273)*((1+G$21/G$22)^((B274-G$29)/(12/G$22))-1))-SUM(G$195:G273))</f>
        <v>0</v>
      </c>
      <c r="J274" s="3">
        <f t="shared" si="39"/>
        <v>0</v>
      </c>
      <c r="K274" s="3">
        <f t="shared" si="40"/>
        <v>0</v>
      </c>
      <c r="L274" s="3">
        <f>IF(B274&lt;G$29,0,SUM(E275:E$327))</f>
        <v>0</v>
      </c>
    </row>
    <row r="275" spans="1:12" ht="12.75">
      <c r="A275" s="20" t="s">
        <v>57</v>
      </c>
      <c r="B275" s="19">
        <v>80</v>
      </c>
      <c r="D275" s="3">
        <f t="shared" si="41"/>
        <v>0</v>
      </c>
      <c r="E275" s="3">
        <f t="shared" si="42"/>
        <v>0</v>
      </c>
      <c r="F275" s="3">
        <f t="shared" si="43"/>
        <v>0</v>
      </c>
      <c r="G275" s="3">
        <f>IF(B275&gt;G$24*G$25+G$29,0,(SUM(D$195:D274)*((1+G$21/G$22)^((B275-G$29)/(12/G$22))-1))-SUM(G$195:G274))</f>
        <v>0</v>
      </c>
      <c r="J275" s="3">
        <f t="shared" si="39"/>
        <v>0</v>
      </c>
      <c r="K275" s="3">
        <f t="shared" si="40"/>
        <v>0</v>
      </c>
      <c r="L275" s="3">
        <f>IF(B275&lt;G$29,0,SUM(E276:E$327))</f>
        <v>0</v>
      </c>
    </row>
    <row r="276" spans="1:12" ht="12.75">
      <c r="A276" s="20" t="s">
        <v>58</v>
      </c>
      <c r="B276" s="19">
        <v>81</v>
      </c>
      <c r="D276" s="3">
        <f t="shared" si="41"/>
        <v>0</v>
      </c>
      <c r="E276" s="3">
        <f t="shared" si="42"/>
        <v>0</v>
      </c>
      <c r="F276" s="3">
        <f t="shared" si="43"/>
        <v>0</v>
      </c>
      <c r="G276" s="3">
        <f>IF(B276&gt;G$24*G$25+G$29,0,(SUM(D$195:D275)*((1+G$21/G$22)^((B276-G$29)/(12/G$22))-1))-SUM(G$195:G275))</f>
        <v>0</v>
      </c>
      <c r="I276" s="3">
        <f>H279*$G$30*0.3</f>
        <v>0</v>
      </c>
      <c r="J276" s="3">
        <f t="shared" si="39"/>
        <v>0</v>
      </c>
      <c r="K276" s="3">
        <f t="shared" si="40"/>
        <v>0</v>
      </c>
      <c r="L276" s="3">
        <f>IF(B276&lt;G$29,0,SUM(E277:E$327))</f>
        <v>0</v>
      </c>
    </row>
    <row r="277" spans="1:12" ht="12.75">
      <c r="A277" s="20" t="s">
        <v>59</v>
      </c>
      <c r="B277" s="19">
        <v>82</v>
      </c>
      <c r="D277" s="3">
        <f t="shared" si="41"/>
        <v>0</v>
      </c>
      <c r="E277" s="3">
        <f t="shared" si="42"/>
        <v>0</v>
      </c>
      <c r="F277" s="3">
        <f t="shared" si="43"/>
        <v>0</v>
      </c>
      <c r="G277" s="3">
        <f>IF(B277&gt;G$24*G$25+G$29,0,(SUM(D$195:D276)*((1+G$21/G$22)^((B277-G$29)/(12/G$22))-1))-SUM(G$195:G276))</f>
        <v>0</v>
      </c>
      <c r="J277" s="3">
        <f t="shared" si="39"/>
        <v>0</v>
      </c>
      <c r="K277" s="3">
        <f t="shared" si="40"/>
        <v>0</v>
      </c>
      <c r="L277" s="3">
        <f>IF(B277&lt;G$29,0,SUM(E278:E$327))</f>
        <v>0</v>
      </c>
    </row>
    <row r="278" spans="1:12" ht="12.75">
      <c r="A278" s="20" t="s">
        <v>60</v>
      </c>
      <c r="B278" s="19">
        <v>83</v>
      </c>
      <c r="D278" s="3">
        <f t="shared" si="41"/>
        <v>0</v>
      </c>
      <c r="E278" s="3">
        <f t="shared" si="42"/>
        <v>0</v>
      </c>
      <c r="F278" s="3">
        <f t="shared" si="43"/>
        <v>0</v>
      </c>
      <c r="G278" s="3">
        <f>IF(B278&gt;G$24*G$25+G$29,0,(SUM(D$195:D277)*((1+G$21/G$22)^((B278-G$29)/(12/G$22))-1))-SUM(G$195:G277))</f>
        <v>0</v>
      </c>
      <c r="J278" s="3">
        <f t="shared" si="39"/>
        <v>0</v>
      </c>
      <c r="K278" s="3">
        <f t="shared" si="40"/>
        <v>0</v>
      </c>
      <c r="L278" s="3">
        <f>IF(B278&lt;G$29,0,SUM(E279:E$327))</f>
        <v>0</v>
      </c>
    </row>
    <row r="279" spans="1:12" ht="12.75">
      <c r="A279" s="20" t="s">
        <v>61</v>
      </c>
      <c r="B279" s="19">
        <v>84</v>
      </c>
      <c r="D279" s="3">
        <f t="shared" si="41"/>
        <v>0</v>
      </c>
      <c r="E279" s="3">
        <f t="shared" si="42"/>
        <v>0</v>
      </c>
      <c r="F279" s="3">
        <f t="shared" si="43"/>
        <v>0</v>
      </c>
      <c r="G279" s="3">
        <f>IF(B279&gt;G$24*G$25+G$29,0,(SUM(D$195:D278)*((1+G$21/G$22)^((B279-G$29)/(12/G$22))-1))-SUM(G$195:G278))</f>
        <v>0</v>
      </c>
      <c r="H279" s="3">
        <f>SUM(F268:F279)-SUM(G268:G279)</f>
        <v>0</v>
      </c>
      <c r="I279" s="3">
        <f>H279*$G$30*0.25</f>
        <v>0</v>
      </c>
      <c r="J279" s="3">
        <f t="shared" si="39"/>
        <v>0</v>
      </c>
      <c r="K279" s="3">
        <f t="shared" si="40"/>
        <v>0</v>
      </c>
      <c r="L279" s="3">
        <f>IF(B279&lt;G$29,0,SUM(E280:E$327))</f>
        <v>0</v>
      </c>
    </row>
    <row r="280" spans="1:12" ht="12.75">
      <c r="A280" s="20" t="s">
        <v>50</v>
      </c>
      <c r="B280" s="19">
        <v>85</v>
      </c>
      <c r="D280" s="3">
        <f t="shared" si="41"/>
        <v>0</v>
      </c>
      <c r="E280" s="3">
        <f t="shared" si="42"/>
        <v>0</v>
      </c>
      <c r="F280" s="3">
        <f t="shared" si="43"/>
        <v>0</v>
      </c>
      <c r="G280" s="3">
        <f>IF(B280&gt;G$24*G$25+G$29,0,(SUM(D$195:D279)*((1+G$21/G$22)^((B280-G$29)/(12/G$22))-1))-SUM(G$195:G279))</f>
        <v>0</v>
      </c>
      <c r="J280" s="3">
        <f t="shared" si="39"/>
        <v>0</v>
      </c>
      <c r="K280" s="3">
        <f t="shared" si="40"/>
        <v>0</v>
      </c>
      <c r="L280" s="3">
        <f>IF(B280&lt;G$29,0,SUM(E281:E$327))</f>
        <v>0</v>
      </c>
    </row>
    <row r="281" spans="1:12" ht="12.75">
      <c r="A281" s="20" t="s">
        <v>51</v>
      </c>
      <c r="B281" s="19">
        <v>86</v>
      </c>
      <c r="D281" s="3">
        <f t="shared" si="41"/>
        <v>0</v>
      </c>
      <c r="E281" s="3">
        <f t="shared" si="42"/>
        <v>0</v>
      </c>
      <c r="F281" s="3">
        <f t="shared" si="43"/>
        <v>0</v>
      </c>
      <c r="G281" s="3">
        <f>IF(B281&gt;G$24*G$25+G$29,0,(SUM(D$195:D280)*((1+G$21/G$22)^((B281-G$29)/(12/G$22))-1))-SUM(G$195:G280))</f>
        <v>0</v>
      </c>
      <c r="J281" s="3">
        <f t="shared" si="39"/>
        <v>0</v>
      </c>
      <c r="K281" s="3">
        <f t="shared" si="40"/>
        <v>0</v>
      </c>
      <c r="L281" s="3">
        <f>IF(B281&lt;G$29,0,SUM(E282:E$327))</f>
        <v>0</v>
      </c>
    </row>
    <row r="282" spans="1:12" ht="12.75">
      <c r="A282" s="20" t="s">
        <v>52</v>
      </c>
      <c r="B282" s="19">
        <v>87</v>
      </c>
      <c r="D282" s="3">
        <f t="shared" si="41"/>
        <v>0</v>
      </c>
      <c r="E282" s="3">
        <f t="shared" si="42"/>
        <v>0</v>
      </c>
      <c r="F282" s="3">
        <f t="shared" si="43"/>
        <v>0</v>
      </c>
      <c r="G282" s="3">
        <f>IF(B282&gt;G$24*G$25+G$29,0,(SUM(D$195:D281)*((1+G$21/G$22)^((B282-G$29)/(12/G$22))-1))-SUM(G$195:G281))</f>
        <v>0</v>
      </c>
      <c r="I282" s="3">
        <f>H291*G$30*0.15</f>
        <v>0</v>
      </c>
      <c r="J282" s="3">
        <f t="shared" si="39"/>
        <v>0</v>
      </c>
      <c r="K282" s="3">
        <f t="shared" si="40"/>
        <v>0</v>
      </c>
      <c r="L282" s="3">
        <f>IF(B282&lt;G$29,0,SUM(E283:E$327))</f>
        <v>0</v>
      </c>
    </row>
    <row r="283" spans="1:12" ht="12.75">
      <c r="A283" s="20" t="s">
        <v>53</v>
      </c>
      <c r="B283" s="19">
        <v>88</v>
      </c>
      <c r="D283" s="3">
        <f t="shared" si="41"/>
        <v>0</v>
      </c>
      <c r="E283" s="3">
        <f t="shared" si="42"/>
        <v>0</v>
      </c>
      <c r="F283" s="3">
        <f t="shared" si="43"/>
        <v>0</v>
      </c>
      <c r="G283" s="3">
        <f>IF(B283&gt;G$24*G$25+G$29,0,(SUM(D$195:D282)*((1+G$21/G$22)^((B283-G$29)/(12/G$22))-1))-SUM(G$195:G282))</f>
        <v>0</v>
      </c>
      <c r="J283" s="3">
        <f t="shared" si="39"/>
        <v>0</v>
      </c>
      <c r="K283" s="3">
        <f t="shared" si="40"/>
        <v>0</v>
      </c>
      <c r="L283" s="3">
        <f>IF(B283&lt;G$29,0,SUM(E284:E$327))</f>
        <v>0</v>
      </c>
    </row>
    <row r="284" spans="1:12" ht="12.75">
      <c r="A284" s="20" t="s">
        <v>54</v>
      </c>
      <c r="B284" s="19">
        <v>89</v>
      </c>
      <c r="D284" s="3">
        <f t="shared" si="41"/>
        <v>0</v>
      </c>
      <c r="E284" s="3">
        <f t="shared" si="42"/>
        <v>0</v>
      </c>
      <c r="F284" s="3">
        <f t="shared" si="43"/>
        <v>0</v>
      </c>
      <c r="G284" s="3">
        <f>IF(B284&gt;G$24*G$25+G$29,0,(SUM(D$195:D283)*((1+G$21/G$22)^((B284-G$29)/(12/G$22))-1))-SUM(G$195:G283))</f>
        <v>0</v>
      </c>
      <c r="J284" s="3">
        <f t="shared" si="39"/>
        <v>0</v>
      </c>
      <c r="K284" s="3">
        <f t="shared" si="40"/>
        <v>0</v>
      </c>
      <c r="L284" s="3">
        <f>IF(B284&lt;G$29,0,SUM(E285:E$327))</f>
        <v>0</v>
      </c>
    </row>
    <row r="285" spans="1:12" ht="12.75">
      <c r="A285" s="20" t="s">
        <v>55</v>
      </c>
      <c r="B285" s="19">
        <v>90</v>
      </c>
      <c r="D285" s="3">
        <f t="shared" si="41"/>
        <v>0</v>
      </c>
      <c r="E285" s="3">
        <f t="shared" si="42"/>
        <v>0</v>
      </c>
      <c r="F285" s="3">
        <f t="shared" si="43"/>
        <v>0</v>
      </c>
      <c r="G285" s="3">
        <f>IF(B285&gt;G$24*G$25+G$29,0,(SUM(D$195:D284)*((1+G$21/G$22)^((B285-G$29)/(12/G$22))-1))-SUM(G$195:G284))</f>
        <v>0</v>
      </c>
      <c r="I285" s="3">
        <f>H291*$G$30*0.3</f>
        <v>0</v>
      </c>
      <c r="J285" s="3">
        <f t="shared" si="39"/>
        <v>0</v>
      </c>
      <c r="K285" s="3">
        <f t="shared" si="40"/>
        <v>0</v>
      </c>
      <c r="L285" s="3">
        <f>IF(B285&lt;G$29,0,SUM(E286:E$327))</f>
        <v>0</v>
      </c>
    </row>
    <row r="286" spans="1:12" ht="12.75">
      <c r="A286" s="20" t="s">
        <v>56</v>
      </c>
      <c r="B286" s="19">
        <v>91</v>
      </c>
      <c r="D286" s="3">
        <f t="shared" si="41"/>
        <v>0</v>
      </c>
      <c r="E286" s="3">
        <f t="shared" si="42"/>
        <v>0</v>
      </c>
      <c r="F286" s="3">
        <f t="shared" si="43"/>
        <v>0</v>
      </c>
      <c r="G286" s="3">
        <f>IF(B286&gt;G$24*G$25+G$29,0,(SUM(D$195:D285)*((1+G$21/G$22)^((B286-G$29)/(12/G$22))-1))-SUM(G$195:G285))</f>
        <v>0</v>
      </c>
      <c r="J286" s="3">
        <f t="shared" si="39"/>
        <v>0</v>
      </c>
      <c r="K286" s="3">
        <f t="shared" si="40"/>
        <v>0</v>
      </c>
      <c r="L286" s="3">
        <f>IF(B286&lt;G$29,0,SUM(E287:E$327))</f>
        <v>0</v>
      </c>
    </row>
    <row r="287" spans="1:12" ht="12.75">
      <c r="A287" s="20" t="s">
        <v>57</v>
      </c>
      <c r="B287" s="19">
        <v>92</v>
      </c>
      <c r="D287" s="3">
        <f t="shared" si="41"/>
        <v>0</v>
      </c>
      <c r="E287" s="3">
        <f t="shared" si="42"/>
        <v>0</v>
      </c>
      <c r="F287" s="3">
        <f t="shared" si="43"/>
        <v>0</v>
      </c>
      <c r="G287" s="3">
        <f>IF(B287&gt;G$24*G$25+G$29,0,(SUM(D$195:D286)*((1+G$21/G$22)^((B287-G$29)/(12/G$22))-1))-SUM(G$195:G286))</f>
        <v>0</v>
      </c>
      <c r="J287" s="3">
        <f t="shared" si="39"/>
        <v>0</v>
      </c>
      <c r="K287" s="3">
        <f t="shared" si="40"/>
        <v>0</v>
      </c>
      <c r="L287" s="3">
        <f>IF(B287&lt;G$29,0,SUM(E288:E$327))</f>
        <v>0</v>
      </c>
    </row>
    <row r="288" spans="1:12" ht="12.75">
      <c r="A288" s="20" t="s">
        <v>58</v>
      </c>
      <c r="B288" s="19">
        <v>93</v>
      </c>
      <c r="D288" s="3">
        <f t="shared" si="41"/>
        <v>0</v>
      </c>
      <c r="E288" s="3">
        <f t="shared" si="42"/>
        <v>0</v>
      </c>
      <c r="F288" s="3">
        <f t="shared" si="43"/>
        <v>0</v>
      </c>
      <c r="G288" s="3">
        <f>IF(B288&gt;G$24*G$25+G$29,0,(SUM(D$195:D287)*((1+G$21/G$22)^((B288-G$29)/(12/G$22))-1))-SUM(G$195:G287))</f>
        <v>0</v>
      </c>
      <c r="I288" s="3">
        <f>H291*$G$30*0.3</f>
        <v>0</v>
      </c>
      <c r="J288" s="3">
        <f t="shared" si="39"/>
        <v>0</v>
      </c>
      <c r="K288" s="3">
        <f t="shared" si="40"/>
        <v>0</v>
      </c>
      <c r="L288" s="3">
        <f>IF(B288&lt;G$29,0,SUM(E289:E$327))</f>
        <v>0</v>
      </c>
    </row>
    <row r="289" spans="1:12" ht="12.75">
      <c r="A289" s="20" t="s">
        <v>59</v>
      </c>
      <c r="B289" s="19">
        <v>94</v>
      </c>
      <c r="D289" s="3">
        <f t="shared" si="41"/>
        <v>0</v>
      </c>
      <c r="E289" s="3">
        <f t="shared" si="42"/>
        <v>0</v>
      </c>
      <c r="F289" s="3">
        <f t="shared" si="43"/>
        <v>0</v>
      </c>
      <c r="G289" s="3">
        <f>IF(B289&gt;G$24*G$25+G$29,0,(SUM(D$195:D288)*((1+G$21/G$22)^((B289-G$29)/(12/G$22))-1))-SUM(G$195:G288))</f>
        <v>0</v>
      </c>
      <c r="J289" s="3">
        <f t="shared" si="39"/>
        <v>0</v>
      </c>
      <c r="K289" s="3">
        <f t="shared" si="40"/>
        <v>0</v>
      </c>
      <c r="L289" s="3">
        <f>IF(B289&lt;G$29,0,SUM(E290:E$327))</f>
        <v>0</v>
      </c>
    </row>
    <row r="290" spans="1:12" ht="12.75">
      <c r="A290" s="20" t="s">
        <v>60</v>
      </c>
      <c r="B290" s="19">
        <v>95</v>
      </c>
      <c r="D290" s="3">
        <f t="shared" si="41"/>
        <v>0</v>
      </c>
      <c r="E290" s="3">
        <f t="shared" si="42"/>
        <v>0</v>
      </c>
      <c r="F290" s="3">
        <f t="shared" si="43"/>
        <v>0</v>
      </c>
      <c r="G290" s="3">
        <f>IF(B290&gt;G$24*G$25+G$29,0,(SUM(D$195:D289)*((1+G$21/G$22)^((B290-G$29)/(12/G$22))-1))-SUM(G$195:G289))</f>
        <v>0</v>
      </c>
      <c r="J290" s="3">
        <f t="shared" si="39"/>
        <v>0</v>
      </c>
      <c r="K290" s="3">
        <f t="shared" si="40"/>
        <v>0</v>
      </c>
      <c r="L290" s="3">
        <f>IF(B290&lt;G$29,0,SUM(E291:E$327))</f>
        <v>0</v>
      </c>
    </row>
    <row r="291" spans="1:12" ht="12.75">
      <c r="A291" s="20" t="s">
        <v>61</v>
      </c>
      <c r="B291" s="19">
        <v>96</v>
      </c>
      <c r="D291" s="3">
        <f t="shared" si="41"/>
        <v>0</v>
      </c>
      <c r="E291" s="3">
        <f t="shared" si="42"/>
        <v>0</v>
      </c>
      <c r="F291" s="3">
        <f t="shared" si="43"/>
        <v>0</v>
      </c>
      <c r="G291" s="3">
        <f>IF(B291&gt;G$24*G$25+G$29,0,(SUM(D$195:D290)*((1+G$21/G$22)^((B291-G$29)/(12/G$22))-1))-SUM(G$195:G290))</f>
        <v>0</v>
      </c>
      <c r="H291" s="3">
        <f>SUM(F280:F291)-SUM(G280:G291)</f>
        <v>0</v>
      </c>
      <c r="I291" s="3">
        <f>H291*$G$30*0.25</f>
        <v>0</v>
      </c>
      <c r="J291" s="3">
        <f t="shared" si="39"/>
        <v>0</v>
      </c>
      <c r="K291" s="3">
        <f t="shared" si="40"/>
        <v>0</v>
      </c>
      <c r="L291" s="3">
        <f>IF(B291&lt;G$29,0,SUM(E292:E$327))</f>
        <v>0</v>
      </c>
    </row>
    <row r="292" spans="1:12" ht="12.75">
      <c r="A292" s="20" t="s">
        <v>50</v>
      </c>
      <c r="B292" s="19">
        <v>97</v>
      </c>
      <c r="D292" s="3">
        <f t="shared" si="41"/>
        <v>0</v>
      </c>
      <c r="E292" s="3">
        <f t="shared" si="42"/>
        <v>0</v>
      </c>
      <c r="F292" s="3">
        <f t="shared" si="43"/>
        <v>0</v>
      </c>
      <c r="G292" s="3">
        <f>IF(B292&gt;G$24*G$25+G$29,0,(SUM(D$195:D291)*((1+G$21/G$22)^((B292-G$29)/(12/G$22))-1))-SUM(G$195:G291))</f>
        <v>0</v>
      </c>
      <c r="J292" s="3">
        <f aca="true" t="shared" si="44" ref="J292:J327">C292+D292+E292</f>
        <v>0</v>
      </c>
      <c r="K292" s="3">
        <f t="shared" si="40"/>
        <v>0</v>
      </c>
      <c r="L292" s="3">
        <f>IF(B292&lt;G$29,0,SUM(E293:E$327))</f>
        <v>0</v>
      </c>
    </row>
    <row r="293" spans="1:12" ht="12.75">
      <c r="A293" s="20" t="s">
        <v>51</v>
      </c>
      <c r="B293" s="19">
        <v>98</v>
      </c>
      <c r="D293" s="3">
        <f t="shared" si="41"/>
        <v>0</v>
      </c>
      <c r="E293" s="3">
        <f t="shared" si="42"/>
        <v>0</v>
      </c>
      <c r="F293" s="3">
        <f t="shared" si="43"/>
        <v>0</v>
      </c>
      <c r="G293" s="3">
        <f>IF(B293&gt;G$24*G$25+G$29,0,(SUM(D$195:D292)*((1+G$21/G$22)^((B293-G$29)/(12/G$22))-1))-SUM(G$195:G292))</f>
        <v>0</v>
      </c>
      <c r="J293" s="3">
        <f t="shared" si="44"/>
        <v>0</v>
      </c>
      <c r="K293" s="3">
        <f t="shared" si="40"/>
        <v>0</v>
      </c>
      <c r="L293" s="3">
        <f>IF(B293&lt;G$29,0,SUM(E294:E$327))</f>
        <v>0</v>
      </c>
    </row>
    <row r="294" spans="1:12" ht="12.75">
      <c r="A294" s="20" t="s">
        <v>52</v>
      </c>
      <c r="B294" s="19">
        <v>99</v>
      </c>
      <c r="D294" s="3">
        <f t="shared" si="41"/>
        <v>0</v>
      </c>
      <c r="E294" s="3">
        <f t="shared" si="42"/>
        <v>0</v>
      </c>
      <c r="F294" s="3">
        <f t="shared" si="43"/>
        <v>0</v>
      </c>
      <c r="G294" s="3">
        <f>IF(B294&gt;G$24*G$25+G$29,0,(SUM(D$195:D293)*((1+G$21/G$22)^((B294-G$29)/(12/G$22))-1))-SUM(G$195:G293))</f>
        <v>0</v>
      </c>
      <c r="I294" s="3">
        <f>H303*G$30*0.15</f>
        <v>0</v>
      </c>
      <c r="J294" s="3">
        <f t="shared" si="44"/>
        <v>0</v>
      </c>
      <c r="K294" s="3">
        <f t="shared" si="40"/>
        <v>0</v>
      </c>
      <c r="L294" s="3">
        <f>IF(B294&lt;G$29,0,SUM(E295:E$327))</f>
        <v>0</v>
      </c>
    </row>
    <row r="295" spans="1:12" ht="12.75">
      <c r="A295" s="20" t="s">
        <v>53</v>
      </c>
      <c r="B295" s="19">
        <v>100</v>
      </c>
      <c r="D295" s="3">
        <f t="shared" si="41"/>
        <v>0</v>
      </c>
      <c r="E295" s="3">
        <f t="shared" si="42"/>
        <v>0</v>
      </c>
      <c r="F295" s="3">
        <f t="shared" si="43"/>
        <v>0</v>
      </c>
      <c r="G295" s="3">
        <f>IF(B295&gt;G$24*G$25+G$29,0,(SUM(D$195:D294)*((1+G$21/G$22)^((B295-G$29)/(12/G$22))-1))-SUM(G$195:G294))</f>
        <v>0</v>
      </c>
      <c r="J295" s="3">
        <f t="shared" si="44"/>
        <v>0</v>
      </c>
      <c r="K295" s="3">
        <f t="shared" si="40"/>
        <v>0</v>
      </c>
      <c r="L295" s="3">
        <f>IF(B295&lt;G$29,0,SUM(E296:E$327))</f>
        <v>0</v>
      </c>
    </row>
    <row r="296" spans="1:12" ht="12.75">
      <c r="A296" s="20" t="s">
        <v>54</v>
      </c>
      <c r="B296" s="19">
        <v>101</v>
      </c>
      <c r="D296" s="3">
        <f t="shared" si="41"/>
        <v>0</v>
      </c>
      <c r="E296" s="3">
        <f t="shared" si="42"/>
        <v>0</v>
      </c>
      <c r="F296" s="3">
        <f t="shared" si="43"/>
        <v>0</v>
      </c>
      <c r="G296" s="3">
        <f>IF(B296&gt;G$24*G$25+G$29,0,(SUM(D$195:D295)*((1+G$21/G$22)^((B296-G$29)/(12/G$22))-1))-SUM(G$195:G295))</f>
        <v>0</v>
      </c>
      <c r="J296" s="3">
        <f t="shared" si="44"/>
        <v>0</v>
      </c>
      <c r="K296" s="3">
        <f t="shared" si="40"/>
        <v>0</v>
      </c>
      <c r="L296" s="3">
        <f>IF(B296&lt;G$29,0,SUM(E297:E$327))</f>
        <v>0</v>
      </c>
    </row>
    <row r="297" spans="1:12" ht="12.75">
      <c r="A297" s="20" t="s">
        <v>55</v>
      </c>
      <c r="B297" s="19">
        <v>102</v>
      </c>
      <c r="D297" s="3">
        <f t="shared" si="41"/>
        <v>0</v>
      </c>
      <c r="E297" s="3">
        <f t="shared" si="42"/>
        <v>0</v>
      </c>
      <c r="F297" s="3">
        <f t="shared" si="43"/>
        <v>0</v>
      </c>
      <c r="G297" s="3">
        <f>IF(B297&gt;G$24*G$25+G$29,0,(SUM(D$195:D296)*((1+G$21/G$22)^((B297-G$29)/(12/G$22))-1))-SUM(G$195:G296))</f>
        <v>0</v>
      </c>
      <c r="I297" s="3">
        <f>H303*$G$30*0.3</f>
        <v>0</v>
      </c>
      <c r="J297" s="3">
        <f t="shared" si="44"/>
        <v>0</v>
      </c>
      <c r="K297" s="3">
        <f t="shared" si="40"/>
        <v>0</v>
      </c>
      <c r="L297" s="3">
        <f>IF(B297&lt;G$29,0,SUM(E298:E$327))</f>
        <v>0</v>
      </c>
    </row>
    <row r="298" spans="1:12" ht="12.75">
      <c r="A298" s="20" t="s">
        <v>56</v>
      </c>
      <c r="B298" s="19">
        <v>103</v>
      </c>
      <c r="D298" s="3">
        <f t="shared" si="41"/>
        <v>0</v>
      </c>
      <c r="E298" s="3">
        <f t="shared" si="42"/>
        <v>0</v>
      </c>
      <c r="F298" s="3">
        <f t="shared" si="43"/>
        <v>0</v>
      </c>
      <c r="G298" s="3">
        <f>IF(B298&gt;G$24*G$25+G$29,0,(SUM(D$195:D297)*((1+G$21/G$22)^((B298-G$29)/(12/G$22))-1))-SUM(G$195:G297))</f>
        <v>0</v>
      </c>
      <c r="J298" s="3">
        <f t="shared" si="44"/>
        <v>0</v>
      </c>
      <c r="K298" s="3">
        <f t="shared" si="40"/>
        <v>0</v>
      </c>
      <c r="L298" s="3">
        <f>IF(B298&lt;G$29,0,SUM(E299:E$327))</f>
        <v>0</v>
      </c>
    </row>
    <row r="299" spans="1:12" ht="12.75">
      <c r="A299" s="20" t="s">
        <v>57</v>
      </c>
      <c r="B299" s="19">
        <v>104</v>
      </c>
      <c r="D299" s="3">
        <f t="shared" si="41"/>
        <v>0</v>
      </c>
      <c r="E299" s="3">
        <f t="shared" si="42"/>
        <v>0</v>
      </c>
      <c r="F299" s="3">
        <f t="shared" si="43"/>
        <v>0</v>
      </c>
      <c r="G299" s="3">
        <f>IF(B299&gt;G$24*G$25+G$29,0,(SUM(D$195:D298)*((1+G$21/G$22)^((B299-G$29)/(12/G$22))-1))-SUM(G$195:G298))</f>
        <v>0</v>
      </c>
      <c r="J299" s="3">
        <f t="shared" si="44"/>
        <v>0</v>
      </c>
      <c r="K299" s="3">
        <f t="shared" si="40"/>
        <v>0</v>
      </c>
      <c r="L299" s="3">
        <f>IF(B299&lt;G$29,0,SUM(E300:E$327))</f>
        <v>0</v>
      </c>
    </row>
    <row r="300" spans="1:12" ht="12.75">
      <c r="A300" s="20" t="s">
        <v>58</v>
      </c>
      <c r="B300" s="19">
        <v>105</v>
      </c>
      <c r="D300" s="3">
        <f t="shared" si="41"/>
        <v>0</v>
      </c>
      <c r="E300" s="3">
        <f t="shared" si="42"/>
        <v>0</v>
      </c>
      <c r="F300" s="3">
        <f t="shared" si="43"/>
        <v>0</v>
      </c>
      <c r="G300" s="3">
        <f>IF(B300&gt;G$24*G$25+G$29,0,(SUM(D$195:D299)*((1+G$21/G$22)^((B300-G$29)/(12/G$22))-1))-SUM(G$195:G299))</f>
        <v>0</v>
      </c>
      <c r="I300" s="3">
        <f>H303*$G$30*0.3</f>
        <v>0</v>
      </c>
      <c r="J300" s="3">
        <f t="shared" si="44"/>
        <v>0</v>
      </c>
      <c r="K300" s="3">
        <f t="shared" si="40"/>
        <v>0</v>
      </c>
      <c r="L300" s="3">
        <f>IF(B300&lt;G$29,0,SUM(E301:E$327))</f>
        <v>0</v>
      </c>
    </row>
    <row r="301" spans="1:12" ht="12.75">
      <c r="A301" s="20" t="s">
        <v>59</v>
      </c>
      <c r="B301" s="19">
        <v>106</v>
      </c>
      <c r="D301" s="3">
        <f t="shared" si="41"/>
        <v>0</v>
      </c>
      <c r="E301" s="3">
        <f t="shared" si="42"/>
        <v>0</v>
      </c>
      <c r="F301" s="3">
        <f t="shared" si="43"/>
        <v>0</v>
      </c>
      <c r="G301" s="3">
        <f>IF(B301&gt;G$24*G$25+G$29,0,(SUM(D$195:D300)*((1+G$21/G$22)^((B301-G$29)/(12/G$22))-1))-SUM(G$195:G300))</f>
        <v>0</v>
      </c>
      <c r="J301" s="3">
        <f t="shared" si="44"/>
        <v>0</v>
      </c>
      <c r="K301" s="3">
        <f aca="true" t="shared" si="45" ref="K301:K327">C301+E301-I301+D301</f>
        <v>0</v>
      </c>
      <c r="L301" s="3">
        <f>IF(B301&lt;G$29,0,SUM(E302:E$327))</f>
        <v>0</v>
      </c>
    </row>
    <row r="302" spans="1:12" ht="12.75">
      <c r="A302" s="20" t="s">
        <v>60</v>
      </c>
      <c r="B302" s="19">
        <v>107</v>
      </c>
      <c r="D302" s="3">
        <f t="shared" si="41"/>
        <v>0</v>
      </c>
      <c r="E302" s="3">
        <f t="shared" si="42"/>
        <v>0</v>
      </c>
      <c r="F302" s="3">
        <f t="shared" si="43"/>
        <v>0</v>
      </c>
      <c r="G302" s="3">
        <f>IF(B302&gt;G$24*G$25+G$29,0,(SUM(D$195:D301)*((1+G$21/G$22)^((B302-G$29)/(12/G$22))-1))-SUM(G$195:G301))</f>
        <v>0</v>
      </c>
      <c r="J302" s="3">
        <f t="shared" si="44"/>
        <v>0</v>
      </c>
      <c r="K302" s="3">
        <f t="shared" si="45"/>
        <v>0</v>
      </c>
      <c r="L302" s="3">
        <f>IF(B302&lt;G$29,0,SUM(E303:E$327))</f>
        <v>0</v>
      </c>
    </row>
    <row r="303" spans="1:12" ht="12.75">
      <c r="A303" s="20" t="s">
        <v>61</v>
      </c>
      <c r="B303" s="19">
        <v>108</v>
      </c>
      <c r="D303" s="3">
        <f t="shared" si="41"/>
        <v>0</v>
      </c>
      <c r="E303" s="3">
        <f t="shared" si="42"/>
        <v>0</v>
      </c>
      <c r="F303" s="3">
        <f t="shared" si="43"/>
        <v>0</v>
      </c>
      <c r="G303" s="3">
        <f>IF(B303&gt;G$24*G$25+G$29,0,(SUM(D$195:D302)*((1+G$21/G$22)^((B303-G$29)/(12/G$22))-1))-SUM(G$195:G302))</f>
        <v>0</v>
      </c>
      <c r="H303" s="3">
        <f>SUM(F292:F303)-SUM(G292:G303)</f>
        <v>0</v>
      </c>
      <c r="I303" s="3">
        <f>H303*$G$30*0.25</f>
        <v>0</v>
      </c>
      <c r="J303" s="3">
        <f t="shared" si="44"/>
        <v>0</v>
      </c>
      <c r="K303" s="3">
        <f t="shared" si="45"/>
        <v>0</v>
      </c>
      <c r="L303" s="3">
        <f>IF(B303&lt;G$29,0,SUM(E304:E$327))</f>
        <v>0</v>
      </c>
    </row>
    <row r="304" spans="1:12" ht="12.75">
      <c r="A304" s="20" t="s">
        <v>50</v>
      </c>
      <c r="B304" s="19">
        <v>109</v>
      </c>
      <c r="D304" s="3">
        <f aca="true" t="shared" si="46" ref="D304:D327">IF(B304=$G$24*G$25+G$29,-G$18*G$20*((1+G$21/G$22)^(G$24*G$22)),0)</f>
        <v>0</v>
      </c>
      <c r="E304" s="3">
        <f aca="true" t="shared" si="47" ref="E304:E327">IF(B304&lt;$G$29,0,IF(B304&lt;=G$24*G$25+$G$29-1,+(G$17*12/G$25),0))</f>
        <v>0</v>
      </c>
      <c r="F304" s="3">
        <f aca="true" t="shared" si="48" ref="F304:F327">IF(B304&lt;G$29,0,(+G$17*G$24*G$25-G$18)/SUM(L$196:L$327)*L304)</f>
        <v>0</v>
      </c>
      <c r="G304" s="3">
        <f>IF(B304&gt;G$24*G$25+G$29,0,(SUM(D$195:D303)*((1+G$21/G$22)^((B304-G$29)/(12/G$22))-1))-SUM(G$195:G303))</f>
        <v>0</v>
      </c>
      <c r="J304" s="3">
        <f t="shared" si="44"/>
        <v>0</v>
      </c>
      <c r="K304" s="3">
        <f t="shared" si="45"/>
        <v>0</v>
      </c>
      <c r="L304" s="3">
        <f>IF(B304&lt;G$29,0,SUM(E305:E$327))</f>
        <v>0</v>
      </c>
    </row>
    <row r="305" spans="1:12" ht="12.75">
      <c r="A305" s="20" t="s">
        <v>51</v>
      </c>
      <c r="B305" s="19">
        <v>110</v>
      </c>
      <c r="D305" s="3">
        <f t="shared" si="46"/>
        <v>0</v>
      </c>
      <c r="E305" s="3">
        <f t="shared" si="47"/>
        <v>0</v>
      </c>
      <c r="F305" s="3">
        <f t="shared" si="48"/>
        <v>0</v>
      </c>
      <c r="G305" s="3">
        <f>IF(B305&gt;G$24*G$25+G$29,0,(SUM(D$195:D304)*((1+G$21/G$22)^((B305-G$29)/(12/G$22))-1))-SUM(G$195:G304))</f>
        <v>0</v>
      </c>
      <c r="J305" s="3">
        <f t="shared" si="44"/>
        <v>0</v>
      </c>
      <c r="K305" s="3">
        <f t="shared" si="45"/>
        <v>0</v>
      </c>
      <c r="L305" s="3">
        <f>IF(B305&lt;G$29,0,SUM(E306:E$327))</f>
        <v>0</v>
      </c>
    </row>
    <row r="306" spans="1:12" ht="12.75">
      <c r="A306" s="20" t="s">
        <v>52</v>
      </c>
      <c r="B306" s="19">
        <v>111</v>
      </c>
      <c r="D306" s="3">
        <f t="shared" si="46"/>
        <v>0</v>
      </c>
      <c r="E306" s="3">
        <f t="shared" si="47"/>
        <v>0</v>
      </c>
      <c r="F306" s="3">
        <f t="shared" si="48"/>
        <v>0</v>
      </c>
      <c r="G306" s="3">
        <f>IF(B306&gt;G$24*G$25+G$29,0,(SUM(D$195:D305)*((1+G$21/G$22)^((B306-G$29)/(12/G$22))-1))-SUM(G$195:G305))</f>
        <v>0</v>
      </c>
      <c r="I306" s="3">
        <f>H315*G$30*0.15</f>
        <v>0</v>
      </c>
      <c r="J306" s="3">
        <f t="shared" si="44"/>
        <v>0</v>
      </c>
      <c r="K306" s="3">
        <f t="shared" si="45"/>
        <v>0</v>
      </c>
      <c r="L306" s="3">
        <f>IF(B306&lt;G$29,0,SUM(E307:E$327))</f>
        <v>0</v>
      </c>
    </row>
    <row r="307" spans="1:12" ht="12.75">
      <c r="A307" s="20" t="s">
        <v>53</v>
      </c>
      <c r="B307" s="19">
        <v>112</v>
      </c>
      <c r="D307" s="3">
        <f t="shared" si="46"/>
        <v>0</v>
      </c>
      <c r="E307" s="3">
        <f t="shared" si="47"/>
        <v>0</v>
      </c>
      <c r="F307" s="3">
        <f t="shared" si="48"/>
        <v>0</v>
      </c>
      <c r="G307" s="3">
        <f>IF(B307&gt;G$24*G$25+G$29,0,(SUM(D$195:D306)*((1+G$21/G$22)^((B307-G$29)/(12/G$22))-1))-SUM(G$195:G306))</f>
        <v>0</v>
      </c>
      <c r="J307" s="3">
        <f t="shared" si="44"/>
        <v>0</v>
      </c>
      <c r="K307" s="3">
        <f t="shared" si="45"/>
        <v>0</v>
      </c>
      <c r="L307" s="3">
        <f>IF(B307&lt;G$29,0,SUM(E308:E$327))</f>
        <v>0</v>
      </c>
    </row>
    <row r="308" spans="1:12" ht="12.75">
      <c r="A308" s="20" t="s">
        <v>54</v>
      </c>
      <c r="B308" s="19">
        <v>113</v>
      </c>
      <c r="D308" s="3">
        <f t="shared" si="46"/>
        <v>0</v>
      </c>
      <c r="E308" s="3">
        <f t="shared" si="47"/>
        <v>0</v>
      </c>
      <c r="F308" s="3">
        <f t="shared" si="48"/>
        <v>0</v>
      </c>
      <c r="G308" s="3">
        <f>IF(B308&gt;G$24*G$25+G$29,0,(SUM(D$195:D307)*((1+G$21/G$22)^((B308-G$29)/(12/G$22))-1))-SUM(G$195:G307))</f>
        <v>0</v>
      </c>
      <c r="J308" s="3">
        <f t="shared" si="44"/>
        <v>0</v>
      </c>
      <c r="K308" s="3">
        <f t="shared" si="45"/>
        <v>0</v>
      </c>
      <c r="L308" s="3">
        <f>IF(B308&lt;G$29,0,SUM(E309:E$327))</f>
        <v>0</v>
      </c>
    </row>
    <row r="309" spans="1:12" ht="12.75">
      <c r="A309" s="20" t="s">
        <v>55</v>
      </c>
      <c r="B309" s="19">
        <v>114</v>
      </c>
      <c r="D309" s="3">
        <f t="shared" si="46"/>
        <v>0</v>
      </c>
      <c r="E309" s="3">
        <f t="shared" si="47"/>
        <v>0</v>
      </c>
      <c r="F309" s="3">
        <f t="shared" si="48"/>
        <v>0</v>
      </c>
      <c r="G309" s="3">
        <f>IF(B309&gt;G$24*G$25+G$29,0,(SUM(D$195:D308)*((1+G$21/G$22)^((B309-G$29)/(12/G$22))-1))-SUM(G$195:G308))</f>
        <v>0</v>
      </c>
      <c r="I309" s="3">
        <f>H315*$G$30*0.3</f>
        <v>0</v>
      </c>
      <c r="J309" s="3">
        <f t="shared" si="44"/>
        <v>0</v>
      </c>
      <c r="K309" s="3">
        <f t="shared" si="45"/>
        <v>0</v>
      </c>
      <c r="L309" s="3">
        <f>IF(B309&lt;G$29,0,SUM(E310:E$327))</f>
        <v>0</v>
      </c>
    </row>
    <row r="310" spans="1:12" ht="12.75">
      <c r="A310" s="20" t="s">
        <v>56</v>
      </c>
      <c r="B310" s="19">
        <v>115</v>
      </c>
      <c r="D310" s="3">
        <f t="shared" si="46"/>
        <v>0</v>
      </c>
      <c r="E310" s="3">
        <f t="shared" si="47"/>
        <v>0</v>
      </c>
      <c r="F310" s="3">
        <f t="shared" si="48"/>
        <v>0</v>
      </c>
      <c r="G310" s="3">
        <f>IF(B310&gt;G$24*G$25+G$29,0,(SUM(D$195:D309)*((1+G$21/G$22)^((B310-G$29)/(12/G$22))-1))-SUM(G$195:G309))</f>
        <v>0</v>
      </c>
      <c r="J310" s="3">
        <f t="shared" si="44"/>
        <v>0</v>
      </c>
      <c r="K310" s="3">
        <f t="shared" si="45"/>
        <v>0</v>
      </c>
      <c r="L310" s="3">
        <f>IF(B310&lt;G$29,0,SUM(E311:E$327))</f>
        <v>0</v>
      </c>
    </row>
    <row r="311" spans="1:12" ht="12.75">
      <c r="A311" s="20" t="s">
        <v>57</v>
      </c>
      <c r="B311" s="19">
        <v>116</v>
      </c>
      <c r="D311" s="3">
        <f t="shared" si="46"/>
        <v>0</v>
      </c>
      <c r="E311" s="3">
        <f t="shared" si="47"/>
        <v>0</v>
      </c>
      <c r="F311" s="3">
        <f t="shared" si="48"/>
        <v>0</v>
      </c>
      <c r="G311" s="3">
        <f>IF(B311&gt;G$24*G$25+G$29,0,(SUM(D$195:D310)*((1+G$21/G$22)^((B311-G$29)/(12/G$22))-1))-SUM(G$195:G310))</f>
        <v>0</v>
      </c>
      <c r="J311" s="3">
        <f t="shared" si="44"/>
        <v>0</v>
      </c>
      <c r="K311" s="3">
        <f t="shared" si="45"/>
        <v>0</v>
      </c>
      <c r="L311" s="3">
        <f>IF(B311&lt;G$29,0,SUM(E312:E$327))</f>
        <v>0</v>
      </c>
    </row>
    <row r="312" spans="1:12" ht="12.75">
      <c r="A312" s="20" t="s">
        <v>58</v>
      </c>
      <c r="B312" s="19">
        <v>117</v>
      </c>
      <c r="D312" s="3">
        <f t="shared" si="46"/>
        <v>0</v>
      </c>
      <c r="E312" s="3">
        <f t="shared" si="47"/>
        <v>0</v>
      </c>
      <c r="F312" s="3">
        <f t="shared" si="48"/>
        <v>0</v>
      </c>
      <c r="G312" s="3">
        <f>IF(B312&gt;G$24*G$25+G$29,0,(SUM(D$195:D311)*((1+G$21/G$22)^((B312-G$29)/(12/G$22))-1))-SUM(G$195:G311))</f>
        <v>0</v>
      </c>
      <c r="I312" s="3">
        <f>H315*$G$30*0.3</f>
        <v>0</v>
      </c>
      <c r="J312" s="3">
        <f t="shared" si="44"/>
        <v>0</v>
      </c>
      <c r="K312" s="3">
        <f t="shared" si="45"/>
        <v>0</v>
      </c>
      <c r="L312" s="3">
        <f>IF(B312&lt;G$29,0,SUM(E313:E$327))</f>
        <v>0</v>
      </c>
    </row>
    <row r="313" spans="1:12" ht="12.75">
      <c r="A313" s="20" t="s">
        <v>59</v>
      </c>
      <c r="B313" s="19">
        <v>118</v>
      </c>
      <c r="D313" s="3">
        <f t="shared" si="46"/>
        <v>0</v>
      </c>
      <c r="E313" s="3">
        <f t="shared" si="47"/>
        <v>0</v>
      </c>
      <c r="F313" s="3">
        <f t="shared" si="48"/>
        <v>0</v>
      </c>
      <c r="G313" s="3">
        <f>IF(B313&gt;G$24*G$25+G$29,0,(SUM(D$195:D312)*((1+G$21/G$22)^((B313-G$29)/(12/G$22))-1))-SUM(G$195:G312))</f>
        <v>0</v>
      </c>
      <c r="J313" s="3">
        <f t="shared" si="44"/>
        <v>0</v>
      </c>
      <c r="K313" s="3">
        <f t="shared" si="45"/>
        <v>0</v>
      </c>
      <c r="L313" s="3">
        <f>IF(B313&lt;G$29,0,SUM(E314:E$327))</f>
        <v>0</v>
      </c>
    </row>
    <row r="314" spans="1:12" ht="12.75">
      <c r="A314" s="20" t="s">
        <v>60</v>
      </c>
      <c r="B314" s="19">
        <v>119</v>
      </c>
      <c r="D314" s="3">
        <f t="shared" si="46"/>
        <v>0</v>
      </c>
      <c r="E314" s="3">
        <f t="shared" si="47"/>
        <v>0</v>
      </c>
      <c r="F314" s="3">
        <f t="shared" si="48"/>
        <v>0</v>
      </c>
      <c r="G314" s="3">
        <f>IF(B314&gt;G$24*G$25+G$29,0,(SUM(D$195:D313)*((1+G$21/G$22)^((B314-G$29)/(12/G$22))-1))-SUM(G$195:G313))</f>
        <v>0</v>
      </c>
      <c r="J314" s="3">
        <f t="shared" si="44"/>
        <v>0</v>
      </c>
      <c r="K314" s="3">
        <f t="shared" si="45"/>
        <v>0</v>
      </c>
      <c r="L314" s="3">
        <f>IF(B314&lt;G$29,0,SUM(E315:E$327))</f>
        <v>0</v>
      </c>
    </row>
    <row r="315" spans="1:12" ht="12.75">
      <c r="A315" s="20" t="s">
        <v>61</v>
      </c>
      <c r="B315" s="19">
        <v>120</v>
      </c>
      <c r="D315" s="3">
        <f t="shared" si="46"/>
        <v>0</v>
      </c>
      <c r="E315" s="3">
        <f t="shared" si="47"/>
        <v>0</v>
      </c>
      <c r="F315" s="3">
        <f t="shared" si="48"/>
        <v>0</v>
      </c>
      <c r="G315" s="3">
        <f>IF(B315&gt;G$24*G$25+G$29,0,(SUM(D$195:D314)*((1+G$21/G$22)^((B315-G$29)/(12/G$22))-1))-SUM(G$195:G314))</f>
        <v>0</v>
      </c>
      <c r="H315" s="3">
        <f>SUM(F304:F315)-SUM(G304:G315)</f>
        <v>0</v>
      </c>
      <c r="I315" s="3">
        <f>H315*$G$30*0.25</f>
        <v>0</v>
      </c>
      <c r="J315" s="3">
        <f t="shared" si="44"/>
        <v>0</v>
      </c>
      <c r="K315" s="3">
        <f t="shared" si="45"/>
        <v>0</v>
      </c>
      <c r="L315" s="3">
        <f>IF(B315&lt;G$29,0,SUM(E316:E$327))</f>
        <v>0</v>
      </c>
    </row>
    <row r="316" spans="1:12" ht="12.75">
      <c r="A316" s="20" t="s">
        <v>50</v>
      </c>
      <c r="B316" s="19">
        <v>121</v>
      </c>
      <c r="D316" s="3">
        <f t="shared" si="46"/>
        <v>0</v>
      </c>
      <c r="E316" s="3">
        <f t="shared" si="47"/>
        <v>0</v>
      </c>
      <c r="F316" s="3">
        <f t="shared" si="48"/>
        <v>0</v>
      </c>
      <c r="G316" s="3">
        <f>IF(B316&gt;G$24*G$25+G$29,0,(SUM(D$195:D315)*((1+G$21/G$22)^((B316-G$29)/(12/G$22))-1))-SUM(G$195:G315))</f>
        <v>0</v>
      </c>
      <c r="J316" s="3">
        <f t="shared" si="44"/>
        <v>0</v>
      </c>
      <c r="K316" s="3">
        <f t="shared" si="45"/>
        <v>0</v>
      </c>
      <c r="L316" s="3">
        <f>IF(B316&lt;G$29,0,SUM(E317:E$327))</f>
        <v>0</v>
      </c>
    </row>
    <row r="317" spans="1:12" ht="12.75">
      <c r="A317" s="20" t="s">
        <v>51</v>
      </c>
      <c r="B317" s="19">
        <v>122</v>
      </c>
      <c r="D317" s="3">
        <f t="shared" si="46"/>
        <v>0</v>
      </c>
      <c r="E317" s="3">
        <f t="shared" si="47"/>
        <v>0</v>
      </c>
      <c r="F317" s="3">
        <f t="shared" si="48"/>
        <v>0</v>
      </c>
      <c r="G317" s="3">
        <f>IF(B317&gt;G$24*G$25+G$29,0,(SUM(D$195:D316)*((1+G$21/G$22)^((B317-G$29)/(12/G$22))-1))-SUM(G$195:G316))</f>
        <v>0</v>
      </c>
      <c r="J317" s="3">
        <f t="shared" si="44"/>
        <v>0</v>
      </c>
      <c r="K317" s="3">
        <f t="shared" si="45"/>
        <v>0</v>
      </c>
      <c r="L317" s="3">
        <f>IF(B317&lt;G$29,0,SUM(E318:E$327))</f>
        <v>0</v>
      </c>
    </row>
    <row r="318" spans="1:12" ht="12.75">
      <c r="A318" s="20" t="s">
        <v>52</v>
      </c>
      <c r="B318" s="19">
        <v>123</v>
      </c>
      <c r="D318" s="3">
        <f t="shared" si="46"/>
        <v>0</v>
      </c>
      <c r="E318" s="3">
        <f t="shared" si="47"/>
        <v>0</v>
      </c>
      <c r="F318" s="3">
        <f t="shared" si="48"/>
        <v>0</v>
      </c>
      <c r="G318" s="3">
        <f>IF(B318&gt;G$24*G$25+G$29,0,(SUM(D$195:D317)*((1+G$21/G$22)^((B318-G$29)/(12/G$22))-1))-SUM(G$195:G317))</f>
        <v>0</v>
      </c>
      <c r="I318" s="3">
        <f>H327*G$30*0.15</f>
        <v>0</v>
      </c>
      <c r="J318" s="3">
        <f t="shared" si="44"/>
        <v>0</v>
      </c>
      <c r="K318" s="3">
        <f t="shared" si="45"/>
        <v>0</v>
      </c>
      <c r="L318" s="3">
        <f>IF(B318&lt;G$29,0,SUM(E319:E$327))</f>
        <v>0</v>
      </c>
    </row>
    <row r="319" spans="1:12" ht="12.75">
      <c r="A319" s="20" t="s">
        <v>53</v>
      </c>
      <c r="B319" s="19">
        <v>124</v>
      </c>
      <c r="D319" s="3">
        <f t="shared" si="46"/>
        <v>0</v>
      </c>
      <c r="E319" s="3">
        <f t="shared" si="47"/>
        <v>0</v>
      </c>
      <c r="F319" s="3">
        <f t="shared" si="48"/>
        <v>0</v>
      </c>
      <c r="G319" s="3">
        <f>IF(B319&gt;G$24*G$25+G$29,0,(SUM(D$195:D318)*((1+G$21/G$22)^((B319-G$29)/(12/G$22))-1))-SUM(G$195:G318))</f>
        <v>0</v>
      </c>
      <c r="J319" s="3">
        <f t="shared" si="44"/>
        <v>0</v>
      </c>
      <c r="K319" s="3">
        <f t="shared" si="45"/>
        <v>0</v>
      </c>
      <c r="L319" s="3">
        <f>IF(B319&lt;G$29,0,SUM(E320:E$327))</f>
        <v>0</v>
      </c>
    </row>
    <row r="320" spans="1:12" ht="12.75">
      <c r="A320" s="20" t="s">
        <v>54</v>
      </c>
      <c r="B320" s="19">
        <v>125</v>
      </c>
      <c r="D320" s="3">
        <f t="shared" si="46"/>
        <v>0</v>
      </c>
      <c r="E320" s="3">
        <f t="shared" si="47"/>
        <v>0</v>
      </c>
      <c r="F320" s="3">
        <f t="shared" si="48"/>
        <v>0</v>
      </c>
      <c r="G320" s="3">
        <f>IF(B320&gt;G$24*G$25+G$29,0,(SUM(D$195:D319)*((1+G$21/G$22)^((B320-G$29)/(12/G$22))-1))-SUM(G$195:G319))</f>
        <v>0</v>
      </c>
      <c r="J320" s="3">
        <f t="shared" si="44"/>
        <v>0</v>
      </c>
      <c r="K320" s="3">
        <f t="shared" si="45"/>
        <v>0</v>
      </c>
      <c r="L320" s="3">
        <f>IF(B320&lt;G$29,0,SUM(E321:E$327))</f>
        <v>0</v>
      </c>
    </row>
    <row r="321" spans="1:12" ht="12.75">
      <c r="A321" s="20" t="s">
        <v>55</v>
      </c>
      <c r="B321" s="19">
        <v>126</v>
      </c>
      <c r="D321" s="3">
        <f t="shared" si="46"/>
        <v>0</v>
      </c>
      <c r="E321" s="3">
        <f t="shared" si="47"/>
        <v>0</v>
      </c>
      <c r="F321" s="3">
        <f t="shared" si="48"/>
        <v>0</v>
      </c>
      <c r="G321" s="3">
        <f>IF(B321&gt;G$24*G$25+G$29,0,(SUM(D$195:D320)*((1+G$21/G$22)^((B321-G$29)/(12/G$22))-1))-SUM(G$195:G320))</f>
        <v>0</v>
      </c>
      <c r="I321" s="3">
        <f>H327*$G$30*0.3</f>
        <v>0</v>
      </c>
      <c r="J321" s="3">
        <f t="shared" si="44"/>
        <v>0</v>
      </c>
      <c r="K321" s="3">
        <f t="shared" si="45"/>
        <v>0</v>
      </c>
      <c r="L321" s="3">
        <f>IF(B321&lt;G$29,0,SUM(E322:E$327))</f>
        <v>0</v>
      </c>
    </row>
    <row r="322" spans="1:12" ht="12.75">
      <c r="A322" s="20" t="s">
        <v>56</v>
      </c>
      <c r="B322" s="19">
        <v>127</v>
      </c>
      <c r="D322" s="3">
        <f t="shared" si="46"/>
        <v>0</v>
      </c>
      <c r="E322" s="3">
        <f t="shared" si="47"/>
        <v>0</v>
      </c>
      <c r="F322" s="3">
        <f t="shared" si="48"/>
        <v>0</v>
      </c>
      <c r="G322" s="3">
        <f>IF(B322&gt;G$24*G$25+G$29,0,(SUM(D$195:D321)*((1+G$21/G$22)^((B322-G$29)/(12/G$22))-1))-SUM(G$195:G321))</f>
        <v>0</v>
      </c>
      <c r="J322" s="3">
        <f t="shared" si="44"/>
        <v>0</v>
      </c>
      <c r="K322" s="3">
        <f t="shared" si="45"/>
        <v>0</v>
      </c>
      <c r="L322" s="3">
        <f>IF(B322&lt;G$29,0,SUM(E323:E$327))</f>
        <v>0</v>
      </c>
    </row>
    <row r="323" spans="1:12" ht="12.75">
      <c r="A323" s="20" t="s">
        <v>57</v>
      </c>
      <c r="B323" s="19">
        <v>128</v>
      </c>
      <c r="D323" s="3">
        <f t="shared" si="46"/>
        <v>0</v>
      </c>
      <c r="E323" s="3">
        <f t="shared" si="47"/>
        <v>0</v>
      </c>
      <c r="F323" s="3">
        <f t="shared" si="48"/>
        <v>0</v>
      </c>
      <c r="G323" s="3">
        <f>IF(B323&gt;G$24*G$25+G$29,0,(SUM(D$195:D322)*((1+G$21/G$22)^((B323-G$29)/(12/G$22))-1))-SUM(G$195:G322))</f>
        <v>0</v>
      </c>
      <c r="J323" s="3">
        <f t="shared" si="44"/>
        <v>0</v>
      </c>
      <c r="K323" s="3">
        <f t="shared" si="45"/>
        <v>0</v>
      </c>
      <c r="L323" s="3">
        <f>IF(B323&lt;G$29,0,SUM(E324:E$327))</f>
        <v>0</v>
      </c>
    </row>
    <row r="324" spans="1:12" ht="12.75">
      <c r="A324" s="20" t="s">
        <v>58</v>
      </c>
      <c r="B324" s="19">
        <v>129</v>
      </c>
      <c r="D324" s="3">
        <f t="shared" si="46"/>
        <v>0</v>
      </c>
      <c r="E324" s="3">
        <f t="shared" si="47"/>
        <v>0</v>
      </c>
      <c r="F324" s="3">
        <f t="shared" si="48"/>
        <v>0</v>
      </c>
      <c r="G324" s="3">
        <f>IF(B324&gt;G$24*G$25+G$29,0,(SUM(D$195:D323)*((1+G$21/G$22)^((B324-G$29)/(12/G$22))-1))-SUM(G$195:G323))</f>
        <v>0</v>
      </c>
      <c r="I324" s="3">
        <f>H327*$G$30*0.3</f>
        <v>0</v>
      </c>
      <c r="J324" s="3">
        <f t="shared" si="44"/>
        <v>0</v>
      </c>
      <c r="K324" s="3">
        <f t="shared" si="45"/>
        <v>0</v>
      </c>
      <c r="L324" s="3">
        <f>IF(B324&lt;G$29,0,SUM(E325:E$327))</f>
        <v>0</v>
      </c>
    </row>
    <row r="325" spans="1:12" ht="12.75">
      <c r="A325" s="20" t="s">
        <v>59</v>
      </c>
      <c r="B325" s="19">
        <v>130</v>
      </c>
      <c r="D325" s="3">
        <f t="shared" si="46"/>
        <v>0</v>
      </c>
      <c r="E325" s="3">
        <f t="shared" si="47"/>
        <v>0</v>
      </c>
      <c r="F325" s="3">
        <f t="shared" si="48"/>
        <v>0</v>
      </c>
      <c r="G325" s="3">
        <f>IF(B325&gt;G$24*G$25+G$29,0,(SUM(D$195:D324)*((1+G$21/G$22)^((B325-G$29)/(12/G$22))-1))-SUM(G$195:G324))</f>
        <v>0</v>
      </c>
      <c r="J325" s="3">
        <f t="shared" si="44"/>
        <v>0</v>
      </c>
      <c r="K325" s="3">
        <f t="shared" si="45"/>
        <v>0</v>
      </c>
      <c r="L325" s="3">
        <f>IF(B325&lt;G$29,0,SUM(E326:E$327))</f>
        <v>0</v>
      </c>
    </row>
    <row r="326" spans="1:12" ht="12.75">
      <c r="A326" s="20" t="s">
        <v>60</v>
      </c>
      <c r="B326" s="19">
        <v>131</v>
      </c>
      <c r="D326" s="3">
        <f t="shared" si="46"/>
        <v>0</v>
      </c>
      <c r="E326" s="3">
        <f t="shared" si="47"/>
        <v>0</v>
      </c>
      <c r="F326" s="3">
        <f t="shared" si="48"/>
        <v>0</v>
      </c>
      <c r="G326" s="3">
        <f>IF(B326&gt;G$24*G$25+G$29,0,(SUM(D$195:D325)*((1+G$21/G$22)^((B326-G$29)/(12/G$22))-1))-SUM(G$195:G325))</f>
        <v>0</v>
      </c>
      <c r="J326" s="3">
        <f t="shared" si="44"/>
        <v>0</v>
      </c>
      <c r="K326" s="3">
        <f t="shared" si="45"/>
        <v>0</v>
      </c>
      <c r="L326" s="3">
        <f>IF(B326&lt;G$29,0,SUM(E$327))</f>
        <v>0</v>
      </c>
    </row>
    <row r="327" spans="1:12" ht="12.75">
      <c r="A327" s="20" t="s">
        <v>61</v>
      </c>
      <c r="B327" s="19">
        <v>132</v>
      </c>
      <c r="D327" s="3">
        <f t="shared" si="46"/>
        <v>0</v>
      </c>
      <c r="E327" s="3">
        <f t="shared" si="47"/>
        <v>0</v>
      </c>
      <c r="F327" s="3">
        <f t="shared" si="48"/>
        <v>0</v>
      </c>
      <c r="G327" s="3">
        <f>IF(B327&gt;G$24*G$25+G$29,0,(SUM(D$195:D326)*((1+G$21/G$22)^((B327-G$29)/(12/G$22))-1))-SUM(G$195:G326))</f>
        <v>0</v>
      </c>
      <c r="H327" s="3">
        <f>SUM(F316:F327)-SUM(G316:G327)</f>
        <v>0</v>
      </c>
      <c r="I327" s="3">
        <f>H327*$G$30*0.25</f>
        <v>0</v>
      </c>
      <c r="J327" s="3">
        <f t="shared" si="44"/>
        <v>0</v>
      </c>
      <c r="K327" s="3">
        <f t="shared" si="45"/>
        <v>0</v>
      </c>
      <c r="L327" s="3">
        <f>IF(B327&lt;G$29,0,SUM(E$327:E328))</f>
        <v>0</v>
      </c>
    </row>
    <row r="328" spans="5:11" ht="12.75">
      <c r="E328" s="17" t="s">
        <v>32</v>
      </c>
      <c r="F328" s="17" t="s">
        <v>32</v>
      </c>
      <c r="K328" s="18">
        <f>IRR(K196:K327,G31/12)*G25</f>
        <v>0.12953456496255494</v>
      </c>
    </row>
    <row r="329" spans="1:12" ht="12.75">
      <c r="A329" s="19"/>
      <c r="D329" s="21"/>
      <c r="E329" s="3">
        <f>SUM(E196:E327)</f>
        <v>1563.573465146724</v>
      </c>
      <c r="F329" s="3">
        <f>SUM(F196:F327)</f>
        <v>563.5734651467225</v>
      </c>
      <c r="K329" s="21"/>
      <c r="L329" s="21"/>
    </row>
    <row r="330" spans="1:12" ht="12.75">
      <c r="A330" s="19"/>
      <c r="D330" s="21"/>
      <c r="E330" s="21"/>
      <c r="J330" s="18">
        <f>IRR(J196:J327,0.23/12)</f>
        <v>0.01666666666658007</v>
      </c>
      <c r="K330" s="21"/>
      <c r="L330" s="21"/>
    </row>
    <row r="331" spans="5:10" ht="12.75">
      <c r="E331" s="1" t="s">
        <v>64</v>
      </c>
      <c r="J331" s="18">
        <f>J330*12</f>
        <v>0.19999999999896084</v>
      </c>
    </row>
  </sheetData>
  <sheetProtection/>
  <printOptions/>
  <pageMargins left="0.75" right="0.75" top="1" bottom="1" header="0.5" footer="0.5"/>
  <pageSetup horizontalDpi="100" verticalDpi="1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vinood kothari</dc:creator>
  <cp:keywords/>
  <dc:description/>
  <cp:lastModifiedBy>Abhirup Ghosh</cp:lastModifiedBy>
  <dcterms:created xsi:type="dcterms:W3CDTF">1998-04-13T01:42:54Z</dcterms:created>
  <dcterms:modified xsi:type="dcterms:W3CDTF">2014-10-08T09:15:30Z</dcterms:modified>
  <cp:category/>
  <cp:version/>
  <cp:contentType/>
  <cp:contentStatus/>
</cp:coreProperties>
</file>